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EstaPasta_de_trabalho" defaultThemeVersion="124226"/>
  <bookViews>
    <workbookView xWindow="0" yWindow="0" windowWidth="14190" windowHeight="9735" tabRatio="904" firstSheet="1" activeTab="5"/>
  </bookViews>
  <sheets>
    <sheet name="Anexo I - Metodologia Receita" sheetId="46" r:id="rId1"/>
    <sheet name="Anexo II-Metas Fiscais" sheetId="34" r:id="rId2"/>
    <sheet name="Anexo III-Alienação de Ativos" sheetId="31" r:id="rId3"/>
    <sheet name="IV- Projeção RPPS" sheetId="58" r:id="rId4"/>
    <sheet name="Anexo V-Situação do RPPS" sheetId="54" r:id="rId5"/>
    <sheet name="Anexo VI-Renuncia de Receita" sheetId="29" r:id="rId6"/>
    <sheet name="Plan1" sheetId="59" r:id="rId7"/>
  </sheets>
  <definedNames>
    <definedName name="_xlnm.Print_Area" localSheetId="2">'Anexo III-Alienação de Ativos'!$A$1:$D$38</definedName>
    <definedName name="_xlnm.Print_Area" localSheetId="1">'Anexo II-Metas Fiscais'!$A$1:$I$31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calcId="124519"/>
  <fileRecoveryPr autoRecover="0"/>
</workbook>
</file>

<file path=xl/calcChain.xml><?xml version="1.0" encoding="utf-8"?>
<calcChain xmlns="http://schemas.openxmlformats.org/spreadsheetml/2006/main">
  <c r="B70" i="54"/>
  <c r="B47"/>
  <c r="B65"/>
  <c r="C47"/>
  <c r="D63" i="58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62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11"/>
  <c r="D10"/>
  <c r="E18" i="34" l="1"/>
  <c r="D365" i="46" l="1"/>
  <c r="C365"/>
  <c r="B365"/>
  <c r="E323"/>
  <c r="D323"/>
  <c r="C323"/>
  <c r="B323"/>
  <c r="E281"/>
  <c r="F280"/>
  <c r="G280"/>
  <c r="H280"/>
  <c r="I280"/>
  <c r="F278"/>
  <c r="G278"/>
  <c r="H278"/>
  <c r="I278"/>
  <c r="D281"/>
  <c r="C281"/>
  <c r="B281"/>
  <c r="F238"/>
  <c r="F237"/>
  <c r="F236"/>
  <c r="F235"/>
  <c r="F234"/>
  <c r="F233"/>
  <c r="F232"/>
  <c r="F231"/>
  <c r="F230"/>
  <c r="F229"/>
  <c r="F228"/>
  <c r="F227"/>
  <c r="F239"/>
  <c r="E239"/>
  <c r="C239"/>
  <c r="B239"/>
  <c r="F196"/>
  <c r="F195"/>
  <c r="F194"/>
  <c r="F193"/>
  <c r="F192"/>
  <c r="F191"/>
  <c r="F190"/>
  <c r="F189"/>
  <c r="F188"/>
  <c r="F187"/>
  <c r="F186"/>
  <c r="F185"/>
  <c r="F197"/>
  <c r="E197"/>
  <c r="D197"/>
  <c r="C197"/>
  <c r="B197"/>
  <c r="E157"/>
  <c r="D157"/>
  <c r="C157"/>
  <c r="B157"/>
  <c r="E111"/>
  <c r="D111"/>
  <c r="C111"/>
  <c r="B111"/>
  <c r="G71"/>
  <c r="F71"/>
  <c r="E71"/>
  <c r="D71"/>
  <c r="C71"/>
  <c r="B71"/>
  <c r="G28"/>
  <c r="F28"/>
  <c r="E28"/>
  <c r="D28"/>
  <c r="C28"/>
  <c r="B28"/>
  <c r="H13"/>
  <c r="H69"/>
  <c r="G13"/>
  <c r="F13"/>
  <c r="F108"/>
  <c r="G108"/>
  <c r="H108"/>
  <c r="C38" i="54"/>
  <c r="C14" s="1"/>
  <c r="D14"/>
  <c r="D47" s="1"/>
  <c r="E365" i="46"/>
  <c r="I350"/>
  <c r="H350"/>
  <c r="G350"/>
  <c r="F350"/>
  <c r="I308"/>
  <c r="H308"/>
  <c r="G308"/>
  <c r="F308"/>
  <c r="I266"/>
  <c r="H266"/>
  <c r="G266"/>
  <c r="F266"/>
  <c r="D239"/>
  <c r="I224"/>
  <c r="H224"/>
  <c r="G224"/>
  <c r="F224"/>
  <c r="I182"/>
  <c r="H182"/>
  <c r="G182"/>
  <c r="F182"/>
  <c r="I142"/>
  <c r="H142"/>
  <c r="G142"/>
  <c r="F142"/>
  <c r="I96"/>
  <c r="H96"/>
  <c r="G96"/>
  <c r="F96"/>
  <c r="I56"/>
  <c r="H56"/>
  <c r="G56"/>
  <c r="F56"/>
  <c r="I13"/>
  <c r="G20" i="34"/>
  <c r="G19"/>
  <c r="G18"/>
  <c r="G16"/>
  <c r="G15"/>
  <c r="G14"/>
  <c r="G13"/>
  <c r="D20"/>
  <c r="D19"/>
  <c r="D18"/>
  <c r="D16"/>
  <c r="D15"/>
  <c r="D14"/>
  <c r="D13"/>
  <c r="H14"/>
  <c r="I14" s="1"/>
  <c r="F20"/>
  <c r="F19"/>
  <c r="F18"/>
  <c r="F16"/>
  <c r="F15"/>
  <c r="F14"/>
  <c r="F13"/>
  <c r="C13"/>
  <c r="C20"/>
  <c r="C19"/>
  <c r="C18"/>
  <c r="C16"/>
  <c r="C15"/>
  <c r="C14"/>
  <c r="C54" i="54"/>
  <c r="C53" s="1"/>
  <c r="C65" s="1"/>
  <c r="D54"/>
  <c r="D53" s="1"/>
  <c r="D65" s="1"/>
  <c r="D50"/>
  <c r="C50"/>
  <c r="H13" i="34"/>
  <c r="I13" s="1"/>
  <c r="B23" i="31"/>
  <c r="E17" i="34"/>
  <c r="F17"/>
  <c r="B17"/>
  <c r="C17" s="1"/>
  <c r="F33" i="29"/>
  <c r="G33"/>
  <c r="E33"/>
  <c r="C23" i="31"/>
  <c r="D23"/>
  <c r="H15" i="34"/>
  <c r="I15" s="1"/>
  <c r="H16"/>
  <c r="I16" s="1"/>
  <c r="H18"/>
  <c r="I18" s="1"/>
  <c r="H19"/>
  <c r="I19"/>
  <c r="H20"/>
  <c r="I20"/>
  <c r="G189" i="46"/>
  <c r="H189"/>
  <c r="I189"/>
  <c r="F151"/>
  <c r="G151"/>
  <c r="H151"/>
  <c r="I151"/>
  <c r="G270"/>
  <c r="H270"/>
  <c r="I270"/>
  <c r="G233"/>
  <c r="H233"/>
  <c r="G149"/>
  <c r="H149"/>
  <c r="I149"/>
  <c r="G187"/>
  <c r="H187"/>
  <c r="I187"/>
  <c r="F155"/>
  <c r="G155"/>
  <c r="H155"/>
  <c r="I155"/>
  <c r="F154"/>
  <c r="G154"/>
  <c r="H154"/>
  <c r="I154"/>
  <c r="F277"/>
  <c r="G277"/>
  <c r="G192"/>
  <c r="H192"/>
  <c r="I192"/>
  <c r="G188"/>
  <c r="G363"/>
  <c r="H363"/>
  <c r="I363"/>
  <c r="G319"/>
  <c r="H319"/>
  <c r="I319"/>
  <c r="G318"/>
  <c r="H318"/>
  <c r="I318"/>
  <c r="G317"/>
  <c r="G315"/>
  <c r="H315"/>
  <c r="I315"/>
  <c r="G313"/>
  <c r="H313"/>
  <c r="I313"/>
  <c r="G362"/>
  <c r="H362"/>
  <c r="I362"/>
  <c r="G361"/>
  <c r="G357"/>
  <c r="H357"/>
  <c r="I357"/>
  <c r="G355"/>
  <c r="H355"/>
  <c r="I355"/>
  <c r="G320"/>
  <c r="H320"/>
  <c r="I320"/>
  <c r="G145"/>
  <c r="H145"/>
  <c r="I145"/>
  <c r="G185"/>
  <c r="H185"/>
  <c r="I185"/>
  <c r="F156"/>
  <c r="G156"/>
  <c r="H156"/>
  <c r="I156"/>
  <c r="D17" i="34"/>
  <c r="F279" i="46"/>
  <c r="G279"/>
  <c r="H279"/>
  <c r="I279"/>
  <c r="G272"/>
  <c r="H272"/>
  <c r="I272"/>
  <c r="G153"/>
  <c r="H153"/>
  <c r="I153"/>
  <c r="G186"/>
  <c r="H186"/>
  <c r="I186"/>
  <c r="G228"/>
  <c r="H228"/>
  <c r="I228"/>
  <c r="G269"/>
  <c r="H269"/>
  <c r="I269"/>
  <c r="G311"/>
  <c r="H311"/>
  <c r="I311"/>
  <c r="G354"/>
  <c r="H354"/>
  <c r="I354"/>
  <c r="G271"/>
  <c r="H271"/>
  <c r="I271"/>
  <c r="G236"/>
  <c r="H236"/>
  <c r="I236"/>
  <c r="G274"/>
  <c r="H274"/>
  <c r="I274"/>
  <c r="G227"/>
  <c r="H227"/>
  <c r="I227"/>
  <c r="G196"/>
  <c r="H196"/>
  <c r="I196"/>
  <c r="H188"/>
  <c r="I188"/>
  <c r="G238"/>
  <c r="H238"/>
  <c r="I238"/>
  <c r="G356"/>
  <c r="H356"/>
  <c r="I356"/>
  <c r="G358"/>
  <c r="H358"/>
  <c r="I358"/>
  <c r="G360"/>
  <c r="H360"/>
  <c r="G312"/>
  <c r="H312"/>
  <c r="I312"/>
  <c r="G314"/>
  <c r="H314"/>
  <c r="I314"/>
  <c r="G316"/>
  <c r="H316"/>
  <c r="I316"/>
  <c r="G273"/>
  <c r="H273"/>
  <c r="I273"/>
  <c r="G146"/>
  <c r="H146"/>
  <c r="I146"/>
  <c r="G364"/>
  <c r="H364"/>
  <c r="I364"/>
  <c r="G353"/>
  <c r="H353"/>
  <c r="I353"/>
  <c r="G147"/>
  <c r="H147"/>
  <c r="I147"/>
  <c r="G232"/>
  <c r="H232"/>
  <c r="I232"/>
  <c r="G321"/>
  <c r="H321"/>
  <c r="I321"/>
  <c r="G359"/>
  <c r="H359"/>
  <c r="I359"/>
  <c r="G193"/>
  <c r="G322"/>
  <c r="H322"/>
  <c r="I322"/>
  <c r="F152"/>
  <c r="G152"/>
  <c r="G235"/>
  <c r="H235"/>
  <c r="I235"/>
  <c r="G194"/>
  <c r="H194"/>
  <c r="I194"/>
  <c r="G195"/>
  <c r="H195"/>
  <c r="I195"/>
  <c r="G191"/>
  <c r="H191"/>
  <c r="G190"/>
  <c r="G231"/>
  <c r="H231"/>
  <c r="I231"/>
  <c r="G148"/>
  <c r="G229"/>
  <c r="G276"/>
  <c r="G234"/>
  <c r="H234"/>
  <c r="I234"/>
  <c r="G230"/>
  <c r="H230"/>
  <c r="I230"/>
  <c r="G150"/>
  <c r="H150"/>
  <c r="I150"/>
  <c r="H229"/>
  <c r="I229"/>
  <c r="H276"/>
  <c r="I276"/>
  <c r="H148"/>
  <c r="I148"/>
  <c r="H190"/>
  <c r="I190"/>
  <c r="F323"/>
  <c r="H17" i="34"/>
  <c r="I17" s="1"/>
  <c r="F275" i="46"/>
  <c r="G237"/>
  <c r="I108"/>
  <c r="I69"/>
  <c r="H17"/>
  <c r="I17"/>
  <c r="H19"/>
  <c r="I19"/>
  <c r="H21"/>
  <c r="I21"/>
  <c r="H23"/>
  <c r="I23"/>
  <c r="H25"/>
  <c r="I25"/>
  <c r="H27"/>
  <c r="I27"/>
  <c r="H60"/>
  <c r="I60"/>
  <c r="H62"/>
  <c r="I62"/>
  <c r="H64"/>
  <c r="I64"/>
  <c r="H66"/>
  <c r="I66"/>
  <c r="H68"/>
  <c r="I68"/>
  <c r="H70"/>
  <c r="I70"/>
  <c r="F99"/>
  <c r="F101"/>
  <c r="G101"/>
  <c r="H101"/>
  <c r="I101"/>
  <c r="F103"/>
  <c r="G103"/>
  <c r="H103"/>
  <c r="I103"/>
  <c r="F105"/>
  <c r="G105"/>
  <c r="H105"/>
  <c r="I105"/>
  <c r="F107"/>
  <c r="G107"/>
  <c r="H107"/>
  <c r="I107"/>
  <c r="F109"/>
  <c r="G109"/>
  <c r="H109"/>
  <c r="I109"/>
  <c r="H16"/>
  <c r="I16" s="1"/>
  <c r="I28" s="1"/>
  <c r="H18"/>
  <c r="I18"/>
  <c r="H20"/>
  <c r="I20"/>
  <c r="H22"/>
  <c r="I22"/>
  <c r="H24"/>
  <c r="I24"/>
  <c r="H26"/>
  <c r="I26"/>
  <c r="H59"/>
  <c r="H61"/>
  <c r="I61"/>
  <c r="H63"/>
  <c r="I63"/>
  <c r="H65"/>
  <c r="I65"/>
  <c r="H67"/>
  <c r="I67"/>
  <c r="F100"/>
  <c r="G100"/>
  <c r="H100"/>
  <c r="I100"/>
  <c r="F102"/>
  <c r="G102"/>
  <c r="H102"/>
  <c r="I102"/>
  <c r="F104"/>
  <c r="G104"/>
  <c r="H104"/>
  <c r="I104"/>
  <c r="F106"/>
  <c r="G106"/>
  <c r="H106"/>
  <c r="I106"/>
  <c r="F110"/>
  <c r="G110"/>
  <c r="H110"/>
  <c r="I110"/>
  <c r="G99"/>
  <c r="H99"/>
  <c r="I99"/>
  <c r="H152"/>
  <c r="G157"/>
  <c r="H193"/>
  <c r="I193"/>
  <c r="G197"/>
  <c r="I233"/>
  <c r="H237"/>
  <c r="I237"/>
  <c r="G239"/>
  <c r="H277"/>
  <c r="I277"/>
  <c r="I191"/>
  <c r="I197"/>
  <c r="H197"/>
  <c r="F157"/>
  <c r="G275"/>
  <c r="F281"/>
  <c r="I111"/>
  <c r="F111"/>
  <c r="H111"/>
  <c r="H71"/>
  <c r="I59"/>
  <c r="I71"/>
  <c r="H28"/>
  <c r="G111"/>
  <c r="H239"/>
  <c r="I152"/>
  <c r="I157"/>
  <c r="H157"/>
  <c r="I239"/>
  <c r="H275"/>
  <c r="G281"/>
  <c r="I275"/>
  <c r="I281"/>
  <c r="H281"/>
  <c r="H361"/>
  <c r="I361"/>
  <c r="G365"/>
  <c r="I360"/>
  <c r="I365"/>
  <c r="H365"/>
  <c r="F365"/>
  <c r="H317"/>
  <c r="G323"/>
  <c r="I317"/>
  <c r="I323"/>
  <c r="H323"/>
  <c r="G17" i="34"/>
  <c r="D70" i="54" l="1"/>
  <c r="C70"/>
</calcChain>
</file>

<file path=xl/sharedStrings.xml><?xml version="1.0" encoding="utf-8"?>
<sst xmlns="http://schemas.openxmlformats.org/spreadsheetml/2006/main" count="465" uniqueCount="191">
  <si>
    <t>Variação</t>
  </si>
  <si>
    <t>SALDO FINANCEIRO</t>
  </si>
  <si>
    <t>EXERCÍCIO</t>
  </si>
  <si>
    <t xml:space="preserve">        Amortização da Dívida</t>
  </si>
  <si>
    <t>Resultado Nominal</t>
  </si>
  <si>
    <t>Total</t>
  </si>
  <si>
    <t>RECEITAS REALIZADAS</t>
  </si>
  <si>
    <t>TOTAL</t>
  </si>
  <si>
    <t>ESPECIFICAÇÃO</t>
  </si>
  <si>
    <t>ANEXO DE  METAS FISCAIS</t>
  </si>
  <si>
    <t>% PIB</t>
  </si>
  <si>
    <t>Despesas Primárias (II)</t>
  </si>
  <si>
    <t>Resultado Primário (III) = (I–II)</t>
  </si>
  <si>
    <t xml:space="preserve">        Regimes Próprios dos Servidores Públicos  </t>
  </si>
  <si>
    <t>Receita Total</t>
  </si>
  <si>
    <t>Receitas Primárias (I)</t>
  </si>
  <si>
    <t>Despesa Total</t>
  </si>
  <si>
    <t xml:space="preserve">Dívida Pública Consolidada </t>
  </si>
  <si>
    <t>Dívida Consolidada Líquida</t>
  </si>
  <si>
    <t xml:space="preserve">   DESPESAS DE CAPITAL</t>
  </si>
  <si>
    <t xml:space="preserve">         Investimentos</t>
  </si>
  <si>
    <t xml:space="preserve">         Inversões Financeiras</t>
  </si>
  <si>
    <t xml:space="preserve">        Regime Geral de Previdência Social</t>
  </si>
  <si>
    <t>RECEITAS E DESPESAS PREVIDENCIÁRIAS DO RPPS</t>
  </si>
  <si>
    <t>RENÚNCIA DE RECEITA PREVISTA</t>
  </si>
  <si>
    <t>RECEITAS DE CAPITAL (II)</t>
  </si>
  <si>
    <t>ANEXO DE METAS FISCAIS</t>
  </si>
  <si>
    <t>(LRF, art. 4°, § 2°, inciso V)</t>
  </si>
  <si>
    <t>Preço:.....................................................................................................................................</t>
  </si>
  <si>
    <t>Total Crescimento:.................................................................................................................</t>
  </si>
  <si>
    <t>Mês</t>
  </si>
  <si>
    <t xml:space="preserve">Notas: </t>
  </si>
  <si>
    <t xml:space="preserve">c) índice de quantidade corresponde ao % de crescimento real da receita. Ex: ICMS aumentará 10% em relação ano anterior (Caso não haja coloque 1,00) </t>
  </si>
  <si>
    <t>TRIBUTO</t>
  </si>
  <si>
    <t>MODALIDADE</t>
  </si>
  <si>
    <t>SETORES/ PROGRAMAS/ BENEFICIÁRIO</t>
  </si>
  <si>
    <t>RECEITAS DE CAPITAL – ALIENAÇÃO DE ATIVOS (I)</t>
  </si>
  <si>
    <t>DESPESAS EXECUTADAS</t>
  </si>
  <si>
    <t>APLICAÇÃO DOS RECURSOS DA ALIENAÇÃO DE ATIVOS (II)</t>
  </si>
  <si>
    <t>Valor (III)</t>
  </si>
  <si>
    <t>RESULTADO PREVIDENCIÁRIO (VII) = (III – VI)</t>
  </si>
  <si>
    <t>Despesas Correntes</t>
  </si>
  <si>
    <t>Despesas de Capital</t>
  </si>
  <si>
    <t>(LRF, art. 4º, § 2º, inciso III)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</si>
  <si>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</si>
  <si>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</si>
  <si>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</si>
  <si>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</si>
  <si>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</si>
  <si>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</si>
  <si>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</si>
  <si>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</si>
  <si>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</si>
  <si>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</si>
  <si>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</si>
  <si>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</si>
  <si>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e) Esta metodologia deve ser adotada para as principais receitas e grupos de receitas com características semelhantes (origem).</t>
  </si>
  <si>
    <t>RECEITAS CORRENTES (I)</t>
  </si>
  <si>
    <t>Receita Patrimonial</t>
  </si>
  <si>
    <t>Receita de Serviços</t>
  </si>
  <si>
    <t>Outras Receitas Correntes</t>
  </si>
  <si>
    <t>1.1 Valor do Programa para 2014</t>
  </si>
  <si>
    <t>Especificação</t>
  </si>
  <si>
    <t>ANEXO III</t>
  </si>
  <si>
    <t>(LRF, art. 4º, § 2º, inciso I)</t>
  </si>
  <si>
    <t>%           
(c/a) x 100</t>
  </si>
  <si>
    <t>Valor - R$ Milhares</t>
  </si>
  <si>
    <t xml:space="preserve">    DESPESAS CORRENTES DOS REGIMES DE PREVIDENCIA</t>
  </si>
  <si>
    <t>RESERVA ORÇAMENTÁRIA DO RPPS</t>
  </si>
  <si>
    <t>BENS E DIREITOS DO RPPS</t>
  </si>
  <si>
    <t>ANEXO IV</t>
  </si>
  <si>
    <t>ANEXO VI</t>
  </si>
  <si>
    <t>ANEXO V</t>
  </si>
  <si>
    <t>d) Índice de Legislação significa o percentual de aumento de alíquota em relação ao ano anterior. Caso não haja coloque 1,00.</t>
  </si>
  <si>
    <t xml:space="preserve">    Valor            
(c) = (b-a)</t>
  </si>
  <si>
    <t>% RCL</t>
  </si>
  <si>
    <t>RECEITAS E DESPESAS PREVIDENCIÁRIOS DO REGIME PRÓPRIO DE PREVIDÊNCIA DOS SERVIDORES</t>
  </si>
  <si>
    <t>PLANO PREVIDENCIÁRIO</t>
  </si>
  <si>
    <t>RECEITAS PREVIDENCIÁRIAS - RPPS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</si>
  <si>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</si>
  <si>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</si>
  <si>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</si>
  <si>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</si>
  <si>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</si>
  <si>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</si>
  <si>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</si>
  <si>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Em Regime de Parcelamento de Débitos</t>
  </si>
  <si>
    <t>Receitas Imobiliárias</t>
  </si>
  <si>
    <t>Receitas de Valores Mobiliários</t>
  </si>
  <si>
    <t>Outras Receitas Patrimoniais</t>
  </si>
  <si>
    <t>Receita de Aporte Periódico de Valores Predefinidos</t>
  </si>
  <si>
    <t>Compensação Previdenciária do RGPS para o RPPS</t>
  </si>
  <si>
    <t>Demais Receitas Correntes</t>
  </si>
  <si>
    <t>Alienação de Bens, Direitos e Ativos</t>
  </si>
  <si>
    <t>Amortização de Empréstimos</t>
  </si>
  <si>
    <t>Outras Receitas de Capital</t>
  </si>
  <si>
    <t>TOTAL DAS RECEITAS PREVIDENCIÁRIAS RPPS - (III) = (I + II)</t>
  </si>
  <si>
    <t>DESPESAS PREVIDENCIÁRIAS - RPPS</t>
  </si>
  <si>
    <t>ADMINISTRAÇÃO (IV)</t>
  </si>
  <si>
    <t>PREVIDÊNCIA (V)</t>
  </si>
  <si>
    <t>Benefícios - Civil</t>
  </si>
  <si>
    <t>Aposentadorias</t>
  </si>
  <si>
    <t>Pensões</t>
  </si>
  <si>
    <t>Outros Benefícios Previdenciários</t>
  </si>
  <si>
    <t>Benefícios - Militar</t>
  </si>
  <si>
    <t>Reformas</t>
  </si>
  <si>
    <t>Outras Despesas Previdenciárias</t>
  </si>
  <si>
    <t>Compensação Previdenciária do RPPS para o RGPS</t>
  </si>
  <si>
    <t>Demais Despesas Previdenciárias</t>
  </si>
  <si>
    <t>TOTAL DAS DESPESAS PREVIDENCIÁRIAS RPPS (VI) = (IV + V)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</si>
  <si>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</si>
  <si>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</si>
  <si>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</si>
  <si>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</si>
  <si>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</si>
  <si>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</si>
  <si>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</si>
  <si>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</si>
  <si>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 Bens e Direitos</t>
  </si>
  <si>
    <t>Recursos para Cobertura de Insuficiências Financeiras</t>
  </si>
  <si>
    <t>Recursos para Formação de Reserva</t>
  </si>
  <si>
    <t>PROJEÇÃO ATUARIAL DO REGIME PRÓPRIO DE PREVIDÊNCIA DOS SERVIDORES</t>
  </si>
  <si>
    <t>Despesas
Previdenciárias
(b)</t>
  </si>
  <si>
    <t>Resultado
Previdenciário
(c) = (a-b)</t>
  </si>
  <si>
    <t>Saldo Financeiro 
do Exercício
(d) = (d Exercício Anterior) + (c)</t>
  </si>
  <si>
    <t xml:space="preserve">        Receita de Alienação de Bens Móveis</t>
  </si>
  <si>
    <t xml:space="preserve">        Receita de Alienação de Bens Imóveis</t>
  </si>
  <si>
    <t>AMF - Demonstrativo 6 (LRF, art. 4º, § 2º, inciso IV, alínea "a")</t>
  </si>
  <si>
    <t>APORTES DE RECURSOS PARA O PLANO FINANCEIRO DO RRPS</t>
  </si>
  <si>
    <t>Receitas Previdenciárias (a)</t>
  </si>
  <si>
    <t>MUNICÍPIO: SÃO GABRIEL</t>
  </si>
  <si>
    <t>PROJEÇÃO ATUARIAL DO RPPS</t>
  </si>
  <si>
    <t>PREFEITURA MUNICIPAL DE SÃO GABRIEL</t>
  </si>
  <si>
    <t>IPTU</t>
  </si>
  <si>
    <t>TAXAS</t>
  </si>
  <si>
    <t>Isenção</t>
  </si>
  <si>
    <t>Art.235 da Lei nº 2.556/01</t>
  </si>
  <si>
    <r>
      <t xml:space="preserve">FONTE: </t>
    </r>
    <r>
      <rPr>
        <sz val="8"/>
        <rFont val="Arial"/>
        <family val="2"/>
      </rPr>
      <t xml:space="preserve"> Fonte Setor Tributário da Prefeitura Municipal de São Gabriel</t>
    </r>
  </si>
  <si>
    <t>Metodologia e Premissas de Cálculo das Principais Receitas e Origens</t>
  </si>
  <si>
    <t>Cód. da Receita:11.12.02 - IPTU</t>
  </si>
  <si>
    <t>Quantidade:.............................................................................................................................</t>
  </si>
  <si>
    <t>Legislação 1,0.........................................................................................................................</t>
  </si>
  <si>
    <t>a) Esta planilha sugere a estimativa segundo os últimos 3 exercícios.</t>
  </si>
  <si>
    <t>Cód. da Receita:11.12.04 - IRRF</t>
  </si>
  <si>
    <t>Cód. da Receita:11.12.08 - ITBI</t>
  </si>
  <si>
    <t>Cód. da Receita: 11.20.00 - Taxas</t>
  </si>
  <si>
    <t>Cód. da Receita: 17.21.01 - Fundo de Participação dos Municípios - FPM</t>
  </si>
  <si>
    <t>Cód. da Receita: 17.21.36 - ICMS</t>
  </si>
  <si>
    <t>Cód. da Receita: 17.22.01 - IPVA</t>
  </si>
  <si>
    <t>Cód. da Receita: 17.21.05 - ITR</t>
  </si>
  <si>
    <t>Origem e Aplicação dos Recursos Obtidos com a Alienação de Ativos</t>
  </si>
  <si>
    <t>Estimativa da Compensação e Renúncia da Receita</t>
  </si>
  <si>
    <t>Avaliação do Cumprimento das Metas Fiscais do Exercício Anterior</t>
  </si>
  <si>
    <t>Avaliação da Situação Financeira e Atuarial do Regime Próprio de Previdência dos Servidores Públicos</t>
  </si>
  <si>
    <t>CONTINUAÇÃO...</t>
  </si>
  <si>
    <t>Cód. da Receita:11.13.00 - ISS</t>
  </si>
  <si>
    <t>Fonte: Secretaria da Fazenda do Estado do Rio Grande do Sul</t>
  </si>
  <si>
    <t>2021 a 2023</t>
  </si>
  <si>
    <t>b) Índice de preço corresponde à inflação projetada para o exercício. A base para 2020 (4,3% - 1,043); 2021 (4,27% - 1,0427); 2022 (4,18% - 1,0418) e 2023 (4,22% - 1,0422), conforme projetado pelo IBGE.</t>
  </si>
  <si>
    <t>Previsão do PIB Estadual para 2021</t>
  </si>
  <si>
    <t>Valor Efetivo (realizado) do PIB Estadual para 2021</t>
  </si>
  <si>
    <t>Previsão do RCL do Município para 2021</t>
  </si>
  <si>
    <t>Valor Efetivo (realizado) da RCL do Município para 2021</t>
  </si>
  <si>
    <t>Metas Previstas em 2020(a)</t>
  </si>
  <si>
    <t>Metas Realizadas em 2020(b)</t>
  </si>
  <si>
    <t>2017
(c )</t>
  </si>
  <si>
    <t>2019
(a)</t>
  </si>
  <si>
    <t>2017
(f)</t>
  </si>
  <si>
    <t>2018
(e)</t>
  </si>
  <si>
    <t>2019
(d)</t>
  </si>
  <si>
    <t>2017
(i) = (Ic – IIf)</t>
  </si>
  <si>
    <t>2018
(h) = ((Ib – IIe) + IIIi)</t>
  </si>
  <si>
    <t>2019
(g) = ((Ia – IId) + IIIh)</t>
  </si>
  <si>
    <t>2018
(c )</t>
  </si>
  <si>
    <t>EXERCÍCIO 2021</t>
  </si>
  <si>
    <t>-</t>
  </si>
  <si>
    <t>Fonte: Avaliação Atuarial 2020.</t>
  </si>
  <si>
    <t>Obs: Projeção Atuarial elaborada em 22/04/2020</t>
  </si>
  <si>
    <t>FONTE:  IPRESG MAIO/2020</t>
  </si>
  <si>
    <t>LEI ORÇAMENTÁRIA ANUAL - 2021</t>
  </si>
  <si>
    <t>LEI ORÇAMENTARIA ANUAL - 2021</t>
  </si>
  <si>
    <t>LEI  ORÇAMENTÁRIA ANUAL- 2021</t>
  </si>
  <si>
    <t>LEI  ORÇAMENTÁRIA ANUAL - 2021</t>
  </si>
  <si>
    <t>ANEXO I</t>
  </si>
  <si>
    <t>Anexo II</t>
  </si>
  <si>
    <t>LEI ORÇAMENTÁRIA ANUAL  - 2021</t>
  </si>
  <si>
    <t>FONTE:  Secretaria Municipal de Planejamento e Gestão - Sistema Pronin  Data Base Maio 2020</t>
  </si>
  <si>
    <t>FONTE:  Sistema: Pronin, Unidade Responsável: Secretaria Municipla de Planejamento e Gestão, Data Base: Maio/2020</t>
  </si>
  <si>
    <t>FONTE:  Sistema: Secretaria Municipal de Planejamento e Gestão - Sistema Pronim Base Maio 2020.</t>
  </si>
  <si>
    <t xml:space="preserve">CONTINUA...              </t>
  </si>
  <si>
    <t>Obs: Os valores da renúncia projetados para 2021,2022 e 2023 foram calculados a partir de valores estimados para 2021, com a Inflação de 5,00% ao ano.</t>
  </si>
</sst>
</file>

<file path=xl/styles.xml><?xml version="1.0" encoding="utf-8"?>
<styleSheet xmlns="http://schemas.openxmlformats.org/spreadsheetml/2006/main">
  <numFmts count="12">
    <numFmt numFmtId="8" formatCode="&quot;R$&quot;\ #,##0.00;[Red]&quot;R$&quot;\ \-#,##0.00"/>
    <numFmt numFmtId="43" formatCode="_ * #,##0.00_ ;_ * \-#,##0.00_ ;_ * &quot;-&quot;??_ ;_ @_ "/>
    <numFmt numFmtId="164" formatCode="_-* #,##0.00_-;\-* #,##0.00_-;_-* &quot;-&quot;??_-;_-@_-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* #,##0_);_(* \(#,##0\);_(* &quot;-&quot;??_);_(@_)"/>
    <numFmt numFmtId="169" formatCode="#,##0.000_);[Red]\(#,##0.000\)"/>
    <numFmt numFmtId="170" formatCode="&quot;R$&quot;\ #,##0.00"/>
    <numFmt numFmtId="171" formatCode="#,##0.0000_);[Red]\(#,##0.0000\)"/>
    <numFmt numFmtId="172" formatCode="0.000"/>
    <numFmt numFmtId="173" formatCode="_-* #,##0.000_-;\-* #,##0.000_-;_-* &quot;-&quot;??_-;_-@_-"/>
  </numFmts>
  <fonts count="1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5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3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3">
    <xf numFmtId="0" fontId="0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73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Fill="1" applyBorder="1" applyAlignment="1"/>
    <xf numFmtId="0" fontId="6" fillId="0" borderId="0" xfId="0" applyFont="1" applyFill="1"/>
    <xf numFmtId="0" fontId="6" fillId="0" borderId="0" xfId="0" applyFont="1" applyFill="1" applyBorder="1" applyAlignment="1"/>
    <xf numFmtId="0" fontId="2" fillId="0" borderId="0" xfId="0" applyFont="1"/>
    <xf numFmtId="0" fontId="5" fillId="0" borderId="0" xfId="0" applyNumberFormat="1" applyFont="1" applyFill="1" applyAlignment="1"/>
    <xf numFmtId="0" fontId="5" fillId="0" borderId="0" xfId="0" applyFont="1" applyFill="1"/>
    <xf numFmtId="0" fontId="6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vertical="center" wrapText="1"/>
    </xf>
    <xf numFmtId="4" fontId="5" fillId="2" borderId="15" xfId="0" applyNumberFormat="1" applyFont="1" applyFill="1" applyBorder="1" applyAlignment="1">
      <alignment vertical="top" wrapText="1"/>
    </xf>
    <xf numFmtId="4" fontId="5" fillId="2" borderId="16" xfId="0" applyNumberFormat="1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/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/>
    <xf numFmtId="1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left" textRotation="180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2" applyFont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5" fillId="0" borderId="0" xfId="2" applyFont="1" applyFill="1" applyBorder="1" applyAlignment="1">
      <alignment horizontal="left" wrapText="1"/>
    </xf>
    <xf numFmtId="0" fontId="2" fillId="0" borderId="0" xfId="2" applyFont="1" applyFill="1" applyBorder="1" applyAlignment="1">
      <alignment vertical="top" wrapText="1"/>
    </xf>
    <xf numFmtId="4" fontId="6" fillId="0" borderId="20" xfId="0" applyNumberFormat="1" applyFont="1" applyFill="1" applyBorder="1" applyAlignment="1">
      <alignment vertical="center" wrapText="1"/>
    </xf>
    <xf numFmtId="167" fontId="2" fillId="0" borderId="15" xfId="9" applyFont="1" applyFill="1" applyBorder="1" applyAlignment="1"/>
    <xf numFmtId="167" fontId="2" fillId="0" borderId="14" xfId="9" applyFont="1" applyFill="1" applyBorder="1" applyAlignment="1">
      <alignment horizontal="center"/>
    </xf>
    <xf numFmtId="0" fontId="5" fillId="7" borderId="15" xfId="2" applyFont="1" applyFill="1" applyBorder="1" applyAlignment="1">
      <alignment horizontal="center" vertical="center" wrapText="1"/>
    </xf>
    <xf numFmtId="0" fontId="5" fillId="7" borderId="15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167" fontId="5" fillId="0" borderId="1" xfId="9" applyFont="1" applyFill="1" applyBorder="1" applyAlignment="1">
      <alignment vertical="center" wrapText="1"/>
    </xf>
    <xf numFmtId="0" fontId="2" fillId="0" borderId="0" xfId="0" applyFont="1" applyFill="1"/>
    <xf numFmtId="8" fontId="5" fillId="0" borderId="35" xfId="0" applyNumberFormat="1" applyFont="1" applyFill="1" applyBorder="1" applyAlignment="1">
      <alignment horizontal="right" wrapText="1"/>
    </xf>
    <xf numFmtId="2" fontId="6" fillId="2" borderId="17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vertical="center" wrapText="1"/>
    </xf>
    <xf numFmtId="4" fontId="6" fillId="2" borderId="24" xfId="0" applyNumberFormat="1" applyFont="1" applyFill="1" applyBorder="1" applyAlignment="1">
      <alignment vertical="center" wrapText="1"/>
    </xf>
    <xf numFmtId="4" fontId="6" fillId="2" borderId="25" xfId="0" applyNumberFormat="1" applyFont="1" applyFill="1" applyBorder="1" applyAlignment="1">
      <alignment vertical="center" wrapText="1"/>
    </xf>
    <xf numFmtId="172" fontId="6" fillId="2" borderId="17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vertical="center" wrapText="1"/>
    </xf>
    <xf numFmtId="172" fontId="6" fillId="2" borderId="19" xfId="0" applyNumberFormat="1" applyFont="1" applyFill="1" applyBorder="1" applyAlignment="1">
      <alignment horizontal="center" vertical="center" wrapText="1"/>
    </xf>
    <xf numFmtId="172" fontId="6" fillId="2" borderId="21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73" fontId="6" fillId="2" borderId="17" xfId="0" applyNumberFormat="1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vertical="center" wrapText="1"/>
    </xf>
    <xf numFmtId="2" fontId="6" fillId="2" borderId="20" xfId="0" applyNumberFormat="1" applyFont="1" applyFill="1" applyBorder="1" applyAlignment="1">
      <alignment vertical="center" wrapText="1"/>
    </xf>
    <xf numFmtId="2" fontId="6" fillId="2" borderId="22" xfId="0" applyNumberFormat="1" applyFont="1" applyFill="1" applyBorder="1" applyAlignment="1">
      <alignment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vertical="center" wrapText="1"/>
    </xf>
    <xf numFmtId="4" fontId="6" fillId="0" borderId="32" xfId="0" applyNumberFormat="1" applyFont="1" applyFill="1" applyBorder="1" applyAlignment="1">
      <alignment vertical="center" wrapText="1"/>
    </xf>
    <xf numFmtId="4" fontId="6" fillId="2" borderId="32" xfId="0" applyNumberFormat="1" applyFont="1" applyFill="1" applyBorder="1" applyAlignment="1">
      <alignment vertical="center" wrapText="1"/>
    </xf>
    <xf numFmtId="4" fontId="6" fillId="0" borderId="33" xfId="0" applyNumberFormat="1" applyFont="1" applyFill="1" applyBorder="1" applyAlignment="1">
      <alignment vertical="center" wrapText="1"/>
    </xf>
    <xf numFmtId="173" fontId="6" fillId="2" borderId="19" xfId="0" applyNumberFormat="1" applyFont="1" applyFill="1" applyBorder="1" applyAlignment="1">
      <alignment horizontal="center" vertical="center" wrapText="1"/>
    </xf>
    <xf numFmtId="173" fontId="6" fillId="2" borderId="21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Alignment="1"/>
    <xf numFmtId="1" fontId="10" fillId="0" borderId="0" xfId="0" applyNumberFormat="1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0" xfId="0" applyFont="1" applyBorder="1" applyAlignment="1"/>
    <xf numFmtId="171" fontId="11" fillId="0" borderId="15" xfId="9" applyNumberFormat="1" applyFont="1" applyFill="1" applyBorder="1"/>
    <xf numFmtId="171" fontId="11" fillId="0" borderId="17" xfId="9" applyNumberFormat="1" applyFont="1" applyFill="1" applyBorder="1"/>
    <xf numFmtId="169" fontId="11" fillId="0" borderId="38" xfId="9" applyNumberFormat="1" applyFont="1" applyFill="1" applyBorder="1"/>
    <xf numFmtId="169" fontId="11" fillId="0" borderId="24" xfId="9" applyNumberFormat="1" applyFont="1" applyFill="1" applyBorder="1"/>
    <xf numFmtId="169" fontId="11" fillId="0" borderId="19" xfId="9" applyNumberFormat="1" applyFont="1" applyFill="1" applyBorder="1"/>
    <xf numFmtId="169" fontId="11" fillId="0" borderId="39" xfId="9" applyNumberFormat="1" applyFont="1" applyFill="1" applyBorder="1"/>
    <xf numFmtId="169" fontId="11" fillId="0" borderId="34" xfId="9" applyNumberFormat="1" applyFont="1" applyFill="1" applyBorder="1"/>
    <xf numFmtId="169" fontId="3" fillId="3" borderId="15" xfId="0" applyNumberFormat="1" applyFont="1" applyFill="1" applyBorder="1"/>
    <xf numFmtId="0" fontId="4" fillId="0" borderId="0" xfId="0" applyFont="1" applyBorder="1"/>
    <xf numFmtId="0" fontId="3" fillId="0" borderId="1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/>
    <xf numFmtId="167" fontId="4" fillId="0" borderId="15" xfId="9" applyFont="1" applyBorder="1"/>
    <xf numFmtId="167" fontId="4" fillId="6" borderId="15" xfId="9" applyFont="1" applyFill="1" applyBorder="1"/>
    <xf numFmtId="167" fontId="4" fillId="6" borderId="15" xfId="9" applyNumberFormat="1" applyFont="1" applyFill="1" applyBorder="1"/>
    <xf numFmtId="167" fontId="3" fillId="0" borderId="15" xfId="9" applyFont="1" applyBorder="1"/>
    <xf numFmtId="167" fontId="3" fillId="6" borderId="15" xfId="9" applyFont="1" applyFill="1" applyBorder="1"/>
    <xf numFmtId="0" fontId="4" fillId="0" borderId="0" xfId="0" applyFont="1"/>
    <xf numFmtId="0" fontId="5" fillId="0" borderId="0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/>
    <xf numFmtId="4" fontId="2" fillId="0" borderId="2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2" fillId="0" borderId="0" xfId="2" applyFont="1" applyFill="1" applyBorder="1" applyAlignment="1">
      <alignment horizontal="center"/>
    </xf>
    <xf numFmtId="167" fontId="2" fillId="0" borderId="0" xfId="9" applyFont="1" applyFill="1" applyBorder="1" applyAlignment="1">
      <alignment horizontal="center"/>
    </xf>
    <xf numFmtId="167" fontId="2" fillId="0" borderId="0" xfId="9" applyFont="1" applyFill="1" applyBorder="1" applyAlignment="1"/>
    <xf numFmtId="168" fontId="4" fillId="0" borderId="0" xfId="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7" borderId="14" xfId="2" applyFont="1" applyFill="1" applyBorder="1" applyAlignment="1">
      <alignment vertical="center"/>
    </xf>
    <xf numFmtId="0" fontId="3" fillId="7" borderId="14" xfId="2" applyFont="1" applyFill="1" applyBorder="1" applyAlignment="1">
      <alignment horizontal="center" vertical="center"/>
    </xf>
    <xf numFmtId="0" fontId="3" fillId="7" borderId="15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/>
    <xf numFmtId="167" fontId="3" fillId="0" borderId="16" xfId="9" applyFont="1" applyFill="1" applyBorder="1"/>
    <xf numFmtId="0" fontId="3" fillId="0" borderId="14" xfId="2" applyFont="1" applyFill="1" applyBorder="1" applyAlignment="1">
      <alignment horizontal="left" indent="1"/>
    </xf>
    <xf numFmtId="0" fontId="3" fillId="0" borderId="14" xfId="2" applyFont="1" applyFill="1" applyBorder="1" applyAlignment="1">
      <alignment horizontal="left" indent="2"/>
    </xf>
    <xf numFmtId="0" fontId="4" fillId="0" borderId="14" xfId="2" applyFont="1" applyFill="1" applyBorder="1" applyAlignment="1">
      <alignment horizontal="left" indent="3"/>
    </xf>
    <xf numFmtId="167" fontId="4" fillId="0" borderId="16" xfId="9" applyFont="1" applyFill="1" applyBorder="1"/>
    <xf numFmtId="0" fontId="4" fillId="0" borderId="16" xfId="2" applyFont="1" applyFill="1" applyBorder="1"/>
    <xf numFmtId="0" fontId="4" fillId="0" borderId="14" xfId="2" applyFont="1" applyFill="1" applyBorder="1" applyAlignment="1">
      <alignment horizontal="left" indent="2"/>
    </xf>
    <xf numFmtId="0" fontId="4" fillId="0" borderId="14" xfId="2" applyFont="1" applyFill="1" applyBorder="1" applyAlignment="1"/>
    <xf numFmtId="0" fontId="4" fillId="0" borderId="14" xfId="2" applyFont="1" applyFill="1" applyBorder="1" applyAlignment="1">
      <alignment horizontal="left" indent="1"/>
    </xf>
    <xf numFmtId="0" fontId="3" fillId="7" borderId="14" xfId="2" applyNumberFormat="1" applyFont="1" applyFill="1" applyBorder="1" applyAlignment="1"/>
    <xf numFmtId="37" fontId="3" fillId="7" borderId="14" xfId="2" applyNumberFormat="1" applyFont="1" applyFill="1" applyBorder="1" applyAlignment="1">
      <alignment vertical="center"/>
    </xf>
    <xf numFmtId="0" fontId="3" fillId="7" borderId="15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vertical="center"/>
    </xf>
    <xf numFmtId="43" fontId="3" fillId="0" borderId="15" xfId="2" applyNumberFormat="1" applyFont="1" applyFill="1" applyBorder="1" applyAlignment="1">
      <alignment vertical="center"/>
    </xf>
    <xf numFmtId="49" fontId="4" fillId="0" borderId="14" xfId="2" applyNumberFormat="1" applyFont="1" applyFill="1" applyBorder="1" applyAlignment="1">
      <alignment horizontal="left" vertical="center" indent="1"/>
    </xf>
    <xf numFmtId="167" fontId="4" fillId="0" borderId="15" xfId="9" applyFont="1" applyFill="1" applyBorder="1" applyAlignment="1">
      <alignment vertical="center"/>
    </xf>
    <xf numFmtId="49" fontId="3" fillId="0" borderId="14" xfId="2" applyNumberFormat="1" applyFont="1" applyFill="1" applyBorder="1" applyAlignment="1">
      <alignment vertical="center"/>
    </xf>
    <xf numFmtId="167" fontId="3" fillId="0" borderId="15" xfId="9" applyFont="1" applyFill="1" applyBorder="1" applyAlignment="1">
      <alignment vertical="center"/>
    </xf>
    <xf numFmtId="49" fontId="4" fillId="0" borderId="14" xfId="2" applyNumberFormat="1" applyFont="1" applyFill="1" applyBorder="1" applyAlignment="1">
      <alignment horizontal="left" vertical="center" indent="2"/>
    </xf>
    <xf numFmtId="167" fontId="3" fillId="7" borderId="15" xfId="9" applyFont="1" applyFill="1" applyBorder="1" applyAlignment="1">
      <alignment horizontal="center" vertical="center"/>
    </xf>
    <xf numFmtId="43" fontId="3" fillId="7" borderId="15" xfId="2" applyNumberFormat="1" applyFont="1" applyFill="1" applyBorder="1" applyAlignment="1">
      <alignment vertical="center" wrapText="1"/>
    </xf>
    <xf numFmtId="167" fontId="3" fillId="7" borderId="15" xfId="9" applyFont="1" applyFill="1" applyBorder="1" applyAlignment="1">
      <alignment horizontal="center"/>
    </xf>
    <xf numFmtId="0" fontId="3" fillId="7" borderId="14" xfId="2" applyFont="1" applyFill="1" applyBorder="1" applyAlignment="1">
      <alignment vertical="center" wrapText="1"/>
    </xf>
    <xf numFmtId="0" fontId="4" fillId="0" borderId="14" xfId="2" applyFont="1" applyBorder="1" applyAlignment="1">
      <alignment vertical="top" wrapText="1"/>
    </xf>
    <xf numFmtId="167" fontId="4" fillId="0" borderId="14" xfId="9" applyFont="1" applyBorder="1" applyAlignment="1">
      <alignment horizontal="center" vertical="top" wrapText="1"/>
    </xf>
    <xf numFmtId="167" fontId="4" fillId="0" borderId="15" xfId="9" applyFont="1" applyBorder="1" applyAlignment="1">
      <alignment horizontal="center" vertical="top" wrapText="1"/>
    </xf>
    <xf numFmtId="167" fontId="4" fillId="0" borderId="14" xfId="9" applyFont="1" applyFill="1" applyBorder="1" applyAlignment="1">
      <alignment horizontal="center"/>
    </xf>
    <xf numFmtId="167" fontId="4" fillId="0" borderId="15" xfId="9" applyFont="1" applyBorder="1" applyAlignment="1">
      <alignment vertical="top" wrapText="1"/>
    </xf>
    <xf numFmtId="0" fontId="4" fillId="0" borderId="14" xfId="2" applyFont="1" applyBorder="1" applyAlignment="1">
      <alignment horizontal="left" vertical="top" wrapText="1"/>
    </xf>
    <xf numFmtId="0" fontId="4" fillId="0" borderId="15" xfId="2" applyFont="1" applyBorder="1" applyAlignment="1">
      <alignment horizontal="center" vertical="top" wrapText="1"/>
    </xf>
    <xf numFmtId="0" fontId="4" fillId="0" borderId="15" xfId="2" applyFont="1" applyBorder="1" applyAlignment="1">
      <alignment horizontal="right" vertical="top" wrapText="1"/>
    </xf>
    <xf numFmtId="0" fontId="4" fillId="0" borderId="14" xfId="2" applyFont="1" applyFill="1" applyBorder="1" applyAlignment="1">
      <alignment horizontal="center"/>
    </xf>
    <xf numFmtId="0" fontId="4" fillId="0" borderId="14" xfId="2" applyFont="1" applyFill="1" applyBorder="1"/>
    <xf numFmtId="167" fontId="4" fillId="0" borderId="15" xfId="9" applyFont="1" applyBorder="1" applyAlignment="1">
      <alignment horizontal="right" vertical="top" wrapText="1"/>
    </xf>
    <xf numFmtId="0" fontId="4" fillId="0" borderId="14" xfId="2" applyFont="1" applyBorder="1" applyAlignment="1">
      <alignment horizontal="justify" vertical="top" wrapText="1"/>
    </xf>
    <xf numFmtId="0" fontId="4" fillId="0" borderId="14" xfId="2" applyFont="1" applyBorder="1" applyAlignment="1">
      <alignment wrapText="1"/>
    </xf>
    <xf numFmtId="0" fontId="4" fillId="0" borderId="15" xfId="2" applyFont="1" applyBorder="1" applyAlignment="1">
      <alignment wrapText="1"/>
    </xf>
    <xf numFmtId="0" fontId="3" fillId="9" borderId="14" xfId="2" applyFont="1" applyFill="1" applyBorder="1" applyAlignment="1">
      <alignment vertical="center" wrapText="1"/>
    </xf>
    <xf numFmtId="49" fontId="3" fillId="7" borderId="15" xfId="2" applyNumberFormat="1" applyFont="1" applyFill="1" applyBorder="1" applyAlignment="1">
      <alignment vertical="center"/>
    </xf>
    <xf numFmtId="49" fontId="3" fillId="7" borderId="15" xfId="2" applyNumberFormat="1" applyFont="1" applyFill="1" applyBorder="1" applyAlignment="1">
      <alignment horizontal="justify" vertical="center"/>
    </xf>
    <xf numFmtId="49" fontId="4" fillId="0" borderId="4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right"/>
    </xf>
    <xf numFmtId="49" fontId="2" fillId="0" borderId="40" xfId="2" applyNumberFormat="1" applyFont="1" applyFill="1" applyBorder="1" applyAlignment="1">
      <alignment horizontal="left" vertical="center"/>
    </xf>
    <xf numFmtId="0" fontId="4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right" vertical="top" wrapText="1"/>
    </xf>
    <xf numFmtId="0" fontId="0" fillId="0" borderId="0" xfId="0" applyBorder="1"/>
    <xf numFmtId="0" fontId="5" fillId="7" borderId="14" xfId="2" applyFont="1" applyFill="1" applyBorder="1" applyAlignment="1">
      <alignment horizontal="center" vertical="center" wrapText="1"/>
    </xf>
    <xf numFmtId="167" fontId="4" fillId="5" borderId="15" xfId="9" applyFont="1" applyFill="1" applyBorder="1"/>
    <xf numFmtId="167" fontId="3" fillId="5" borderId="15" xfId="9" applyFont="1" applyFill="1" applyBorder="1"/>
    <xf numFmtId="0" fontId="3" fillId="5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43" fontId="3" fillId="7" borderId="15" xfId="2" applyNumberFormat="1" applyFont="1" applyFill="1" applyBorder="1" applyAlignment="1">
      <alignment horizontal="center" vertical="center" wrapText="1"/>
    </xf>
    <xf numFmtId="4" fontId="6" fillId="8" borderId="20" xfId="0" applyNumberFormat="1" applyFont="1" applyFill="1" applyBorder="1" applyAlignment="1">
      <alignment vertical="center" wrapText="1"/>
    </xf>
    <xf numFmtId="1" fontId="5" fillId="0" borderId="4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vertical="center" wrapText="1"/>
    </xf>
    <xf numFmtId="4" fontId="5" fillId="0" borderId="52" xfId="0" applyNumberFormat="1" applyFont="1" applyFill="1" applyBorder="1" applyAlignment="1">
      <alignment vertical="center" wrapText="1"/>
    </xf>
    <xf numFmtId="0" fontId="5" fillId="0" borderId="53" xfId="0" applyFont="1" applyFill="1" applyBorder="1" applyAlignment="1">
      <alignment horizontal="center" wrapText="1"/>
    </xf>
    <xf numFmtId="167" fontId="5" fillId="0" borderId="54" xfId="9" applyFont="1" applyFill="1" applyBorder="1" applyAlignment="1">
      <alignment wrapText="1"/>
    </xf>
    <xf numFmtId="0" fontId="5" fillId="0" borderId="54" xfId="0" applyFont="1" applyFill="1" applyBorder="1" applyAlignment="1">
      <alignment wrapText="1"/>
    </xf>
    <xf numFmtId="0" fontId="5" fillId="0" borderId="53" xfId="0" applyFont="1" applyFill="1" applyBorder="1" applyAlignment="1">
      <alignment wrapText="1"/>
    </xf>
    <xf numFmtId="4" fontId="5" fillId="2" borderId="17" xfId="0" applyNumberFormat="1" applyFont="1" applyFill="1" applyBorder="1" applyAlignment="1">
      <alignment wrapText="1"/>
    </xf>
    <xf numFmtId="4" fontId="5" fillId="2" borderId="44" xfId="0" applyNumberFormat="1" applyFont="1" applyFill="1" applyBorder="1" applyAlignment="1">
      <alignment wrapText="1"/>
    </xf>
    <xf numFmtId="167" fontId="4" fillId="0" borderId="0" xfId="9" applyFont="1" applyFill="1" applyBorder="1" applyAlignment="1">
      <alignment vertical="center"/>
    </xf>
    <xf numFmtId="167" fontId="2" fillId="0" borderId="0" xfId="9" applyFont="1"/>
    <xf numFmtId="0" fontId="3" fillId="5" borderId="15" xfId="0" applyFont="1" applyFill="1" applyBorder="1"/>
    <xf numFmtId="0" fontId="2" fillId="10" borderId="0" xfId="0" applyFont="1" applyFill="1" applyAlignment="1">
      <alignment vertical="center"/>
    </xf>
    <xf numFmtId="167" fontId="5" fillId="0" borderId="0" xfId="9" applyFont="1" applyFill="1"/>
    <xf numFmtId="43" fontId="5" fillId="0" borderId="0" xfId="0" applyNumberFormat="1" applyFont="1" applyFill="1"/>
    <xf numFmtId="167" fontId="6" fillId="0" borderId="0" xfId="9" applyFont="1" applyFill="1"/>
    <xf numFmtId="166" fontId="6" fillId="0" borderId="0" xfId="0" applyNumberFormat="1" applyFont="1" applyFill="1"/>
    <xf numFmtId="4" fontId="2" fillId="5" borderId="3" xfId="0" applyNumberFormat="1" applyFont="1" applyFill="1" applyBorder="1" applyAlignment="1">
      <alignment vertical="top" wrapText="1"/>
    </xf>
    <xf numFmtId="4" fontId="2" fillId="0" borderId="32" xfId="0" applyNumberFormat="1" applyFont="1" applyFill="1" applyBorder="1" applyAlignment="1">
      <alignment vertical="center" wrapText="1"/>
    </xf>
    <xf numFmtId="43" fontId="6" fillId="0" borderId="0" xfId="0" applyNumberFormat="1" applyFont="1" applyFill="1"/>
    <xf numFmtId="4" fontId="6" fillId="5" borderId="18" xfId="0" applyNumberFormat="1" applyFont="1" applyFill="1" applyBorder="1" applyAlignment="1">
      <alignment vertical="center" wrapText="1"/>
    </xf>
    <xf numFmtId="0" fontId="2" fillId="5" borderId="15" xfId="2" applyFont="1" applyFill="1" applyBorder="1" applyAlignment="1">
      <alignment horizontal="center"/>
    </xf>
    <xf numFmtId="167" fontId="2" fillId="5" borderId="14" xfId="9" applyFont="1" applyFill="1" applyBorder="1" applyAlignment="1">
      <alignment horizontal="center"/>
    </xf>
    <xf numFmtId="167" fontId="2" fillId="5" borderId="15" xfId="9" applyFont="1" applyFill="1" applyBorder="1" applyAlignment="1"/>
    <xf numFmtId="0" fontId="0" fillId="5" borderId="0" xfId="0" applyFill="1"/>
    <xf numFmtId="167" fontId="2" fillId="0" borderId="0" xfId="0" applyNumberFormat="1" applyFont="1"/>
    <xf numFmtId="43" fontId="3" fillId="0" borderId="16" xfId="2" applyNumberFormat="1" applyFont="1" applyFill="1" applyBorder="1"/>
    <xf numFmtId="0" fontId="2" fillId="5" borderId="0" xfId="0" applyFont="1" applyFill="1" applyAlignment="1">
      <alignment vertical="center"/>
    </xf>
    <xf numFmtId="43" fontId="2" fillId="0" borderId="0" xfId="0" applyNumberFormat="1" applyFont="1"/>
    <xf numFmtId="167" fontId="4" fillId="5" borderId="15" xfId="9" applyFont="1" applyFill="1" applyBorder="1" applyAlignment="1">
      <alignment vertical="center"/>
    </xf>
    <xf numFmtId="167" fontId="4" fillId="5" borderId="15" xfId="9" applyNumberFormat="1" applyFont="1" applyFill="1" applyBorder="1"/>
    <xf numFmtId="0" fontId="2" fillId="0" borderId="9" xfId="0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4" fontId="2" fillId="5" borderId="2" xfId="0" applyNumberFormat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 wrapText="1"/>
    </xf>
    <xf numFmtId="4" fontId="2" fillId="2" borderId="6" xfId="0" applyNumberFormat="1" applyFont="1" applyFill="1" applyBorder="1" applyAlignment="1">
      <alignment vertical="top" wrapText="1"/>
    </xf>
    <xf numFmtId="0" fontId="3" fillId="7" borderId="14" xfId="2" applyFont="1" applyFill="1" applyBorder="1" applyAlignment="1">
      <alignment horizontal="center" vertical="center" wrapText="1"/>
    </xf>
    <xf numFmtId="0" fontId="3" fillId="7" borderId="14" xfId="2" applyFont="1" applyFill="1" applyBorder="1" applyAlignment="1">
      <alignment horizontal="center" vertical="center"/>
    </xf>
    <xf numFmtId="167" fontId="0" fillId="0" borderId="0" xfId="9" applyFont="1"/>
    <xf numFmtId="0" fontId="3" fillId="5" borderId="0" xfId="0" applyFont="1" applyFill="1"/>
    <xf numFmtId="0" fontId="4" fillId="0" borderId="41" xfId="2" applyFont="1" applyFill="1" applyBorder="1" applyAlignment="1">
      <alignment horizontal="left" indent="3"/>
    </xf>
    <xf numFmtId="0" fontId="4" fillId="0" borderId="41" xfId="2" applyFont="1" applyFill="1" applyBorder="1" applyAlignment="1">
      <alignment horizontal="left" indent="2"/>
    </xf>
    <xf numFmtId="0" fontId="4" fillId="0" borderId="41" xfId="2" applyFont="1" applyFill="1" applyBorder="1" applyAlignment="1"/>
    <xf numFmtId="0" fontId="4" fillId="0" borderId="41" xfId="2" applyFont="1" applyFill="1" applyBorder="1" applyAlignment="1">
      <alignment horizontal="left" indent="1"/>
    </xf>
    <xf numFmtId="167" fontId="3" fillId="0" borderId="41" xfId="9" applyFont="1" applyFill="1" applyBorder="1" applyAlignment="1"/>
    <xf numFmtId="167" fontId="3" fillId="0" borderId="41" xfId="9" applyFont="1" applyFill="1" applyBorder="1" applyAlignment="1">
      <alignment horizontal="left" indent="1"/>
    </xf>
    <xf numFmtId="167" fontId="3" fillId="0" borderId="41" xfId="9" applyFont="1" applyFill="1" applyBorder="1" applyAlignment="1">
      <alignment horizontal="left" indent="2"/>
    </xf>
    <xf numFmtId="167" fontId="4" fillId="0" borderId="41" xfId="9" applyFont="1" applyFill="1" applyBorder="1" applyAlignment="1">
      <alignment horizontal="center" vertical="center"/>
    </xf>
    <xf numFmtId="167" fontId="4" fillId="0" borderId="41" xfId="9" applyFont="1" applyFill="1" applyBorder="1" applyAlignment="1">
      <alignment horizontal="left" indent="3"/>
    </xf>
    <xf numFmtId="167" fontId="4" fillId="0" borderId="41" xfId="9" applyFont="1" applyFill="1" applyBorder="1" applyAlignment="1"/>
    <xf numFmtId="167" fontId="4" fillId="0" borderId="41" xfId="9" applyFont="1" applyFill="1" applyBorder="1" applyAlignment="1">
      <alignment horizontal="left" indent="1"/>
    </xf>
    <xf numFmtId="167" fontId="4" fillId="0" borderId="41" xfId="9" applyFont="1" applyFill="1" applyBorder="1" applyAlignment="1">
      <alignment horizontal="left" indent="2"/>
    </xf>
    <xf numFmtId="167" fontId="3" fillId="7" borderId="16" xfId="9" applyFont="1" applyFill="1" applyBorder="1" applyAlignment="1">
      <alignment vertical="center" wrapText="1"/>
    </xf>
    <xf numFmtId="43" fontId="3" fillId="7" borderId="41" xfId="2" applyNumberFormat="1" applyFont="1" applyFill="1" applyBorder="1" applyAlignment="1"/>
    <xf numFmtId="1" fontId="3" fillId="7" borderId="14" xfId="9" applyNumberFormat="1" applyFont="1" applyFill="1" applyBorder="1" applyAlignment="1">
      <alignment horizontal="center" vertical="center"/>
    </xf>
    <xf numFmtId="167" fontId="3" fillId="0" borderId="14" xfId="9" applyFont="1" applyFill="1" applyBorder="1" applyAlignment="1">
      <alignment vertical="center"/>
    </xf>
    <xf numFmtId="167" fontId="4" fillId="0" borderId="14" xfId="9" applyFont="1" applyFill="1" applyBorder="1" applyAlignment="1">
      <alignment horizontal="left" vertical="center" indent="1"/>
    </xf>
    <xf numFmtId="167" fontId="4" fillId="0" borderId="14" xfId="9" applyFont="1" applyFill="1" applyBorder="1" applyAlignment="1">
      <alignment horizontal="right" vertical="center"/>
    </xf>
    <xf numFmtId="167" fontId="3" fillId="0" borderId="14" xfId="9" applyFont="1" applyFill="1" applyBorder="1" applyAlignment="1">
      <alignment horizontal="right" vertical="center"/>
    </xf>
    <xf numFmtId="167" fontId="3" fillId="0" borderId="14" xfId="9" applyFont="1" applyFill="1" applyBorder="1" applyAlignment="1">
      <alignment horizontal="right"/>
    </xf>
    <xf numFmtId="167" fontId="4" fillId="0" borderId="14" xfId="9" applyFont="1" applyFill="1" applyBorder="1" applyAlignment="1">
      <alignment horizontal="left" vertical="center" indent="2"/>
    </xf>
    <xf numFmtId="167" fontId="4" fillId="0" borderId="14" xfId="9" applyFont="1" applyFill="1" applyBorder="1" applyAlignment="1">
      <alignment horizontal="right" vertical="center" indent="2"/>
    </xf>
    <xf numFmtId="167" fontId="4" fillId="0" borderId="14" xfId="9" applyFont="1" applyFill="1" applyBorder="1" applyAlignment="1">
      <alignment horizontal="right" indent="1"/>
    </xf>
    <xf numFmtId="167" fontId="3" fillId="7" borderId="15" xfId="9" applyFont="1" applyFill="1" applyBorder="1" applyAlignment="1">
      <alignment vertical="center"/>
    </xf>
    <xf numFmtId="0" fontId="4" fillId="0" borderId="14" xfId="2" applyFont="1" applyBorder="1" applyAlignment="1">
      <alignment horizontal="center" vertical="top" wrapText="1"/>
    </xf>
    <xf numFmtId="0" fontId="4" fillId="0" borderId="14" xfId="2" applyFont="1" applyBorder="1" applyAlignment="1">
      <alignment horizontal="center" vertical="center" wrapText="1"/>
    </xf>
    <xf numFmtId="167" fontId="4" fillId="0" borderId="14" xfId="9" applyFont="1" applyBorder="1" applyAlignment="1">
      <alignment vertical="top" wrapText="1"/>
    </xf>
    <xf numFmtId="0" fontId="4" fillId="0" borderId="14" xfId="2" applyFont="1" applyBorder="1" applyAlignment="1">
      <alignment horizontal="right" vertical="center" wrapText="1"/>
    </xf>
    <xf numFmtId="167" fontId="4" fillId="0" borderId="14" xfId="9" applyFont="1" applyBorder="1" applyAlignment="1">
      <alignment vertical="center" wrapText="1"/>
    </xf>
    <xf numFmtId="0" fontId="3" fillId="9" borderId="14" xfId="2" applyFont="1" applyFill="1" applyBorder="1" applyAlignment="1">
      <alignment horizontal="center" vertical="center" wrapText="1"/>
    </xf>
    <xf numFmtId="0" fontId="4" fillId="0" borderId="14" xfId="2" applyFont="1" applyBorder="1" applyAlignment="1">
      <alignment horizontal="right" vertical="top" wrapText="1"/>
    </xf>
    <xf numFmtId="167" fontId="4" fillId="0" borderId="15" xfId="9" applyFont="1" applyBorder="1" applyAlignment="1">
      <alignment horizontal="center" vertical="center" wrapText="1"/>
    </xf>
    <xf numFmtId="167" fontId="4" fillId="0" borderId="15" xfId="9" applyFont="1" applyBorder="1" applyAlignment="1">
      <alignment vertical="center" wrapText="1"/>
    </xf>
    <xf numFmtId="0" fontId="3" fillId="7" borderId="14" xfId="2" applyFont="1" applyFill="1" applyBorder="1" applyAlignment="1">
      <alignment horizontal="center" vertical="center" wrapText="1"/>
    </xf>
    <xf numFmtId="167" fontId="4" fillId="0" borderId="14" xfId="9" applyFont="1" applyBorder="1" applyAlignment="1">
      <alignment horizontal="center" vertical="center" wrapText="1"/>
    </xf>
    <xf numFmtId="0" fontId="3" fillId="0" borderId="0" xfId="0" applyFont="1" applyFill="1"/>
    <xf numFmtId="1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3" fillId="0" borderId="55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/>
    <xf numFmtId="1" fontId="10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/>
    <xf numFmtId="0" fontId="3" fillId="0" borderId="0" xfId="0" applyFont="1" applyBorder="1" applyAlignment="1">
      <alignment horizontal="left" vertical="top"/>
    </xf>
    <xf numFmtId="0" fontId="12" fillId="0" borderId="0" xfId="0" applyFont="1" applyAlignment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shrinkToFit="1"/>
    </xf>
    <xf numFmtId="0" fontId="13" fillId="0" borderId="0" xfId="0" applyFont="1" applyAlignment="1"/>
    <xf numFmtId="0" fontId="2" fillId="0" borderId="44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14" fillId="5" borderId="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170" fontId="2" fillId="5" borderId="18" xfId="0" applyNumberFormat="1" applyFont="1" applyFill="1" applyBorder="1" applyAlignment="1">
      <alignment horizontal="right" vertical="center"/>
    </xf>
    <xf numFmtId="170" fontId="2" fillId="5" borderId="31" xfId="0" applyNumberFormat="1" applyFont="1" applyFill="1" applyBorder="1" applyAlignment="1">
      <alignment horizontal="right" vertical="center"/>
    </xf>
    <xf numFmtId="170" fontId="2" fillId="5" borderId="23" xfId="0" applyNumberFormat="1" applyFont="1" applyFill="1" applyBorder="1" applyAlignment="1">
      <alignment horizontal="right" vertical="center"/>
    </xf>
    <xf numFmtId="0" fontId="5" fillId="0" borderId="50" xfId="0" applyNumberFormat="1" applyFont="1" applyFill="1" applyBorder="1" applyAlignment="1"/>
    <xf numFmtId="0" fontId="0" fillId="0" borderId="50" xfId="0" applyBorder="1" applyAlignment="1"/>
    <xf numFmtId="170" fontId="6" fillId="5" borderId="20" xfId="1" applyNumberFormat="1" applyFont="1" applyFill="1" applyBorder="1" applyAlignment="1">
      <alignment horizontal="right" vertical="center"/>
    </xf>
    <xf numFmtId="170" fontId="6" fillId="5" borderId="32" xfId="1" applyNumberFormat="1" applyFont="1" applyFill="1" applyBorder="1" applyAlignment="1">
      <alignment horizontal="right" vertical="center"/>
    </xf>
    <xf numFmtId="170" fontId="6" fillId="5" borderId="24" xfId="1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170" fontId="2" fillId="0" borderId="21" xfId="1" applyNumberFormat="1" applyFont="1" applyFill="1" applyBorder="1" applyAlignment="1">
      <alignment horizontal="right"/>
    </xf>
    <xf numFmtId="170" fontId="6" fillId="0" borderId="46" xfId="1" applyNumberFormat="1" applyFont="1" applyFill="1" applyBorder="1" applyAlignment="1">
      <alignment horizontal="right" vertical="center"/>
    </xf>
    <xf numFmtId="170" fontId="6" fillId="0" borderId="58" xfId="1" applyNumberFormat="1" applyFont="1" applyFill="1" applyBorder="1" applyAlignment="1">
      <alignment horizontal="right" vertical="center"/>
    </xf>
    <xf numFmtId="170" fontId="6" fillId="0" borderId="49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4" fillId="0" borderId="5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justify"/>
    </xf>
    <xf numFmtId="0" fontId="2" fillId="0" borderId="41" xfId="0" applyFont="1" applyFill="1" applyBorder="1" applyAlignment="1">
      <alignment vertical="top" wrapText="1"/>
    </xf>
    <xf numFmtId="0" fontId="6" fillId="0" borderId="41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14" fillId="0" borderId="62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0" fontId="6" fillId="0" borderId="63" xfId="0" applyFont="1" applyFill="1" applyBorder="1" applyAlignment="1"/>
    <xf numFmtId="0" fontId="0" fillId="0" borderId="64" xfId="0" applyBorder="1" applyAlignment="1"/>
    <xf numFmtId="0" fontId="0" fillId="0" borderId="65" xfId="0" applyBorder="1" applyAlignment="1"/>
    <xf numFmtId="0" fontId="5" fillId="5" borderId="3" xfId="0" applyFont="1" applyFill="1" applyBorder="1" applyAlignment="1"/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/>
    <xf numFmtId="0" fontId="5" fillId="7" borderId="16" xfId="2" applyFont="1" applyFill="1" applyBorder="1" applyAlignment="1">
      <alignment horizontal="center" vertical="center"/>
    </xf>
    <xf numFmtId="0" fontId="5" fillId="7" borderId="41" xfId="2" applyFont="1" applyFill="1" applyBorder="1" applyAlignment="1">
      <alignment horizontal="center" vertical="center"/>
    </xf>
    <xf numFmtId="0" fontId="5" fillId="7" borderId="14" xfId="2" applyFont="1" applyFill="1" applyBorder="1" applyAlignment="1">
      <alignment horizontal="center" vertical="center"/>
    </xf>
    <xf numFmtId="0" fontId="5" fillId="5" borderId="6" xfId="2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center" vertical="center"/>
    </xf>
    <xf numFmtId="0" fontId="5" fillId="5" borderId="11" xfId="2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4" fillId="5" borderId="0" xfId="0" applyNumberFormat="1" applyFont="1" applyFill="1" applyBorder="1" applyAlignment="1">
      <alignment horizontal="center"/>
    </xf>
    <xf numFmtId="49" fontId="2" fillId="0" borderId="0" xfId="2" applyNumberFormat="1" applyFont="1" applyFill="1" applyAlignment="1">
      <alignment horizontal="center"/>
    </xf>
    <xf numFmtId="0" fontId="3" fillId="7" borderId="14" xfId="2" applyFont="1" applyFill="1" applyBorder="1" applyAlignment="1">
      <alignment horizontal="center" vertical="center" wrapText="1"/>
    </xf>
    <xf numFmtId="0" fontId="3" fillId="7" borderId="15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4" fillId="0" borderId="40" xfId="2" applyFont="1" applyFill="1" applyBorder="1" applyAlignment="1">
      <alignment horizontal="left" vertical="center"/>
    </xf>
    <xf numFmtId="0" fontId="3" fillId="7" borderId="14" xfId="2" applyFont="1" applyFill="1" applyBorder="1" applyAlignment="1">
      <alignment horizontal="center" vertical="center"/>
    </xf>
    <xf numFmtId="0" fontId="3" fillId="7" borderId="15" xfId="2" applyFont="1" applyFill="1" applyBorder="1" applyAlignment="1">
      <alignment horizontal="center" vertical="center"/>
    </xf>
    <xf numFmtId="49" fontId="4" fillId="0" borderId="55" xfId="2" applyNumberFormat="1" applyFont="1" applyFill="1" applyBorder="1" applyAlignment="1">
      <alignment horizontal="right"/>
    </xf>
    <xf numFmtId="0" fontId="14" fillId="5" borderId="0" xfId="0" applyFont="1" applyFill="1" applyBorder="1" applyAlignment="1">
      <alignment horizontal="center" shrinkToFit="1"/>
    </xf>
    <xf numFmtId="0" fontId="14" fillId="5" borderId="0" xfId="0" applyFont="1" applyFill="1" applyBorder="1" applyAlignment="1">
      <alignment horizontal="center"/>
    </xf>
    <xf numFmtId="49" fontId="4" fillId="0" borderId="40" xfId="2" applyNumberFormat="1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/>
    </xf>
    <xf numFmtId="49" fontId="3" fillId="0" borderId="41" xfId="2" applyNumberFormat="1" applyFont="1" applyFill="1" applyBorder="1" applyAlignment="1">
      <alignment horizontal="center" vertical="center"/>
    </xf>
    <xf numFmtId="0" fontId="4" fillId="0" borderId="41" xfId="2" applyFont="1" applyBorder="1" applyAlignment="1">
      <alignment horizontal="center" vertical="top" wrapText="1"/>
    </xf>
    <xf numFmtId="0" fontId="4" fillId="0" borderId="41" xfId="2" applyFont="1" applyBorder="1" applyAlignment="1">
      <alignment horizont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9" fillId="0" borderId="0" xfId="0" applyNumberFormat="1" applyFont="1" applyFill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</cellXfs>
  <cellStyles count="13">
    <cellStyle name="Moeda" xfId="1" builtinId="4"/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Porcentagem 2" xfId="7"/>
    <cellStyle name="Separador de milhares" xfId="9" builtinId="3"/>
    <cellStyle name="Separador de milhares 2" xfId="8"/>
    <cellStyle name="Vírgula 2" xfId="10"/>
    <cellStyle name="Vírgula 3" xfId="11"/>
    <cellStyle name="Vírgula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990600</xdr:colOff>
      <xdr:row>1</xdr:row>
      <xdr:rowOff>85725</xdr:rowOff>
    </xdr:from>
    <xdr:to>
      <xdr:col>1</xdr:col>
      <xdr:colOff>647700</xdr:colOff>
      <xdr:row>4</xdr:row>
      <xdr:rowOff>9525</xdr:rowOff>
    </xdr:to>
    <xdr:pic>
      <xdr:nvPicPr>
        <xdr:cNvPr id="3757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76225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1028700</xdr:colOff>
      <xdr:row>44</xdr:row>
      <xdr:rowOff>9525</xdr:rowOff>
    </xdr:from>
    <xdr:to>
      <xdr:col>1</xdr:col>
      <xdr:colOff>666750</xdr:colOff>
      <xdr:row>46</xdr:row>
      <xdr:rowOff>19050</xdr:rowOff>
    </xdr:to>
    <xdr:pic>
      <xdr:nvPicPr>
        <xdr:cNvPr id="37577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6905625"/>
          <a:ext cx="685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971550</xdr:colOff>
      <xdr:row>85</xdr:row>
      <xdr:rowOff>76200</xdr:rowOff>
    </xdr:from>
    <xdr:to>
      <xdr:col>1</xdr:col>
      <xdr:colOff>600075</xdr:colOff>
      <xdr:row>87</xdr:row>
      <xdr:rowOff>66675</xdr:rowOff>
    </xdr:to>
    <xdr:pic>
      <xdr:nvPicPr>
        <xdr:cNvPr id="37578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3896975"/>
          <a:ext cx="676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914400</xdr:colOff>
      <xdr:row>129</xdr:row>
      <xdr:rowOff>28575</xdr:rowOff>
    </xdr:from>
    <xdr:to>
      <xdr:col>1</xdr:col>
      <xdr:colOff>590550</xdr:colOff>
      <xdr:row>131</xdr:row>
      <xdr:rowOff>38100</xdr:rowOff>
    </xdr:to>
    <xdr:pic>
      <xdr:nvPicPr>
        <xdr:cNvPr id="37579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0793075"/>
          <a:ext cx="723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981075</xdr:colOff>
      <xdr:row>254</xdr:row>
      <xdr:rowOff>19050</xdr:rowOff>
    </xdr:from>
    <xdr:to>
      <xdr:col>1</xdr:col>
      <xdr:colOff>561975</xdr:colOff>
      <xdr:row>256</xdr:row>
      <xdr:rowOff>47625</xdr:rowOff>
    </xdr:to>
    <xdr:pic>
      <xdr:nvPicPr>
        <xdr:cNvPr id="37580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41538525"/>
          <a:ext cx="6286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952500</xdr:colOff>
      <xdr:row>170</xdr:row>
      <xdr:rowOff>38100</xdr:rowOff>
    </xdr:from>
    <xdr:to>
      <xdr:col>1</xdr:col>
      <xdr:colOff>600075</xdr:colOff>
      <xdr:row>172</xdr:row>
      <xdr:rowOff>66675</xdr:rowOff>
    </xdr:to>
    <xdr:pic>
      <xdr:nvPicPr>
        <xdr:cNvPr id="37581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7708225"/>
          <a:ext cx="695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212</xdr:row>
      <xdr:rowOff>38100</xdr:rowOff>
    </xdr:from>
    <xdr:to>
      <xdr:col>1</xdr:col>
      <xdr:colOff>609600</xdr:colOff>
      <xdr:row>214</xdr:row>
      <xdr:rowOff>66675</xdr:rowOff>
    </xdr:to>
    <xdr:pic>
      <xdr:nvPicPr>
        <xdr:cNvPr id="375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34804350"/>
          <a:ext cx="733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904875</xdr:colOff>
      <xdr:row>338</xdr:row>
      <xdr:rowOff>66675</xdr:rowOff>
    </xdr:from>
    <xdr:to>
      <xdr:col>1</xdr:col>
      <xdr:colOff>561975</xdr:colOff>
      <xdr:row>340</xdr:row>
      <xdr:rowOff>123825</xdr:rowOff>
    </xdr:to>
    <xdr:pic>
      <xdr:nvPicPr>
        <xdr:cNvPr id="3758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555021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296</xdr:row>
      <xdr:rowOff>47625</xdr:rowOff>
    </xdr:from>
    <xdr:to>
      <xdr:col>1</xdr:col>
      <xdr:colOff>723900</xdr:colOff>
      <xdr:row>298</xdr:row>
      <xdr:rowOff>114300</xdr:rowOff>
    </xdr:to>
    <xdr:pic>
      <xdr:nvPicPr>
        <xdr:cNvPr id="37584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485584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57150</xdr:rowOff>
    </xdr:from>
    <xdr:to>
      <xdr:col>0</xdr:col>
      <xdr:colOff>1666875</xdr:colOff>
      <xdr:row>3</xdr:row>
      <xdr:rowOff>152400</xdr:rowOff>
    </xdr:to>
    <xdr:pic>
      <xdr:nvPicPr>
        <xdr:cNvPr id="510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57150"/>
          <a:ext cx="781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0</xdr:col>
      <xdr:colOff>971550</xdr:colOff>
      <xdr:row>3</xdr:row>
      <xdr:rowOff>104775</xdr:rowOff>
    </xdr:to>
    <xdr:pic>
      <xdr:nvPicPr>
        <xdr:cNvPr id="3400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95250</xdr:rowOff>
    </xdr:from>
    <xdr:to>
      <xdr:col>0</xdr:col>
      <xdr:colOff>1143000</xdr:colOff>
      <xdr:row>3</xdr:row>
      <xdr:rowOff>104775</xdr:rowOff>
    </xdr:to>
    <xdr:pic>
      <xdr:nvPicPr>
        <xdr:cNvPr id="2637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525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123825</xdr:rowOff>
    </xdr:from>
    <xdr:to>
      <xdr:col>1</xdr:col>
      <xdr:colOff>1066800</xdr:colOff>
      <xdr:row>3</xdr:row>
      <xdr:rowOff>171450</xdr:rowOff>
    </xdr:to>
    <xdr:pic>
      <xdr:nvPicPr>
        <xdr:cNvPr id="1624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23825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73"/>
  <sheetViews>
    <sheetView topLeftCell="A319" zoomScaleSheetLayoutView="100" workbookViewId="0">
      <selection activeCell="A333" sqref="A333:I333"/>
    </sheetView>
  </sheetViews>
  <sheetFormatPr defaultRowHeight="11.25"/>
  <cols>
    <col min="1" max="2" width="15.7109375" style="33" customWidth="1"/>
    <col min="3" max="3" width="20" style="33" customWidth="1"/>
    <col min="4" max="4" width="21.42578125" style="33" customWidth="1"/>
    <col min="5" max="5" width="21.28515625" style="33" customWidth="1"/>
    <col min="6" max="6" width="15.7109375" style="33" customWidth="1"/>
    <col min="7" max="7" width="14" style="33" customWidth="1"/>
    <col min="8" max="8" width="14.140625" style="33" customWidth="1"/>
    <col min="9" max="9" width="15" style="33" customWidth="1"/>
    <col min="10" max="16384" width="9.140625" style="33"/>
  </cols>
  <sheetData>
    <row r="1" spans="1:9" ht="15" customHeight="1">
      <c r="A1" s="7"/>
      <c r="B1" s="7"/>
      <c r="C1" s="7"/>
      <c r="D1" s="7"/>
      <c r="E1" s="7"/>
      <c r="F1" s="7"/>
      <c r="G1" s="7"/>
      <c r="H1" s="7"/>
      <c r="I1" s="7"/>
    </row>
    <row r="2" spans="1:9" ht="20.25" customHeight="1">
      <c r="A2" s="256" t="s">
        <v>132</v>
      </c>
      <c r="B2" s="256"/>
      <c r="C2" s="256"/>
      <c r="D2" s="256"/>
      <c r="E2" s="256"/>
      <c r="F2" s="256"/>
      <c r="G2" s="256"/>
      <c r="H2" s="256"/>
      <c r="I2" s="259"/>
    </row>
    <row r="3" spans="1:9" ht="15" customHeight="1">
      <c r="A3" s="258" t="s">
        <v>180</v>
      </c>
      <c r="B3" s="258"/>
      <c r="C3" s="258"/>
      <c r="D3" s="258"/>
      <c r="E3" s="258"/>
      <c r="F3" s="258"/>
      <c r="G3" s="258"/>
      <c r="H3" s="258"/>
      <c r="I3" s="259"/>
    </row>
    <row r="4" spans="1:9" ht="15" customHeight="1">
      <c r="A4" s="257" t="s">
        <v>183</v>
      </c>
      <c r="B4" s="257"/>
      <c r="C4" s="257"/>
      <c r="D4" s="257"/>
      <c r="E4" s="257"/>
      <c r="F4" s="257"/>
      <c r="G4" s="257"/>
      <c r="H4" s="257"/>
      <c r="I4" s="259"/>
    </row>
    <row r="5" spans="1:9" ht="15" customHeight="1">
      <c r="A5" s="251" t="s">
        <v>138</v>
      </c>
      <c r="B5" s="251"/>
      <c r="C5" s="251"/>
      <c r="D5" s="251"/>
      <c r="E5" s="251"/>
      <c r="F5" s="251"/>
      <c r="G5" s="251"/>
      <c r="H5" s="251"/>
      <c r="I5" s="259"/>
    </row>
    <row r="6" spans="1:9" ht="12.95" customHeight="1">
      <c r="A6" s="260" t="s">
        <v>157</v>
      </c>
      <c r="B6" s="260"/>
      <c r="C6" s="260"/>
      <c r="D6" s="260"/>
      <c r="E6" s="260"/>
      <c r="F6" s="260"/>
      <c r="G6" s="260"/>
      <c r="H6" s="260"/>
      <c r="I6" s="261"/>
    </row>
    <row r="7" spans="1:9" ht="12.95" customHeight="1">
      <c r="A7" s="75"/>
      <c r="B7" s="75"/>
      <c r="C7" s="75"/>
      <c r="D7" s="75"/>
      <c r="E7" s="75"/>
      <c r="F7" s="75"/>
      <c r="G7" s="75"/>
      <c r="H7" s="75"/>
      <c r="I7" s="74"/>
    </row>
    <row r="8" spans="1:9" ht="12.95" customHeight="1" thickBot="1">
      <c r="A8" s="3"/>
      <c r="B8" s="3"/>
      <c r="C8" s="3"/>
      <c r="D8" s="3"/>
      <c r="E8" s="3"/>
      <c r="F8" s="3"/>
      <c r="G8" s="3"/>
      <c r="H8" s="3"/>
      <c r="I8" s="3"/>
    </row>
    <row r="9" spans="1:9" ht="12.95" customHeight="1" thickBot="1">
      <c r="A9" s="252" t="s">
        <v>139</v>
      </c>
      <c r="B9" s="252"/>
      <c r="C9" s="252"/>
      <c r="D9" s="252"/>
      <c r="E9" s="252"/>
      <c r="F9" s="77">
        <v>2020</v>
      </c>
      <c r="G9" s="76">
        <v>2021</v>
      </c>
      <c r="H9" s="76">
        <v>2022</v>
      </c>
      <c r="I9" s="76">
        <v>2023</v>
      </c>
    </row>
    <row r="10" spans="1:9" ht="12.95" customHeight="1">
      <c r="A10" s="78" t="s">
        <v>28</v>
      </c>
      <c r="B10" s="78"/>
      <c r="C10" s="78"/>
      <c r="D10" s="78"/>
      <c r="E10" s="78"/>
      <c r="F10" s="80">
        <v>1.0429999999999999</v>
      </c>
      <c r="G10" s="80">
        <v>1.0427</v>
      </c>
      <c r="H10" s="80">
        <v>1.0418000000000001</v>
      </c>
      <c r="I10" s="80">
        <v>1.0422</v>
      </c>
    </row>
    <row r="11" spans="1:9" ht="12.95" customHeight="1">
      <c r="A11" s="78" t="s">
        <v>140</v>
      </c>
      <c r="B11" s="78"/>
      <c r="C11" s="78"/>
      <c r="D11" s="78"/>
      <c r="E11" s="78"/>
      <c r="F11" s="82">
        <v>1</v>
      </c>
      <c r="G11" s="83">
        <v>1</v>
      </c>
      <c r="H11" s="83">
        <v>1</v>
      </c>
      <c r="I11" s="83">
        <v>1</v>
      </c>
    </row>
    <row r="12" spans="1:9" ht="12.95" customHeight="1" thickBot="1">
      <c r="A12" s="78" t="s">
        <v>141</v>
      </c>
      <c r="B12" s="78"/>
      <c r="C12" s="78"/>
      <c r="D12" s="78"/>
      <c r="E12" s="78"/>
      <c r="F12" s="85">
        <v>1</v>
      </c>
      <c r="G12" s="84">
        <v>1</v>
      </c>
      <c r="H12" s="84">
        <v>1</v>
      </c>
      <c r="I12" s="84">
        <v>1</v>
      </c>
    </row>
    <row r="13" spans="1:9" ht="12.95" customHeight="1" thickBot="1">
      <c r="A13" s="78" t="s">
        <v>29</v>
      </c>
      <c r="B13" s="78"/>
      <c r="C13" s="78"/>
      <c r="D13" s="78"/>
      <c r="E13" s="78"/>
      <c r="F13" s="86">
        <f>F10*F11*F12</f>
        <v>1.0429999999999999</v>
      </c>
      <c r="G13" s="86">
        <f>G10*G11*G12</f>
        <v>1.0427</v>
      </c>
      <c r="H13" s="86">
        <f>H10*H11*H12</f>
        <v>1.0418000000000001</v>
      </c>
      <c r="I13" s="86">
        <f>I10*I11*I12</f>
        <v>1.0422</v>
      </c>
    </row>
    <row r="14" spans="1:9" ht="12.95" customHeight="1" thickBot="1">
      <c r="A14" s="264"/>
      <c r="B14" s="264"/>
      <c r="C14" s="264"/>
      <c r="D14" s="264"/>
      <c r="E14" s="264"/>
      <c r="F14" s="264"/>
      <c r="G14" s="264"/>
      <c r="H14" s="264"/>
      <c r="I14" s="87"/>
    </row>
    <row r="15" spans="1:9" ht="12.95" customHeight="1" thickBot="1">
      <c r="A15" s="88" t="s">
        <v>30</v>
      </c>
      <c r="B15" s="90">
        <v>2016</v>
      </c>
      <c r="C15" s="90">
        <v>2017</v>
      </c>
      <c r="D15" s="90">
        <v>2018</v>
      </c>
      <c r="E15" s="169">
        <v>2019</v>
      </c>
      <c r="F15" s="89">
        <v>2020</v>
      </c>
      <c r="G15" s="90">
        <v>2021</v>
      </c>
      <c r="H15" s="91">
        <v>2022</v>
      </c>
      <c r="I15" s="91">
        <v>2023</v>
      </c>
    </row>
    <row r="16" spans="1:9" ht="12.95" customHeight="1" thickBot="1">
      <c r="A16" s="92" t="s">
        <v>44</v>
      </c>
      <c r="B16" s="93">
        <v>1675222.89</v>
      </c>
      <c r="C16" s="166">
        <v>569552.74</v>
      </c>
      <c r="D16" s="166">
        <v>413481.83</v>
      </c>
      <c r="E16" s="166">
        <v>1351573.82</v>
      </c>
      <c r="F16" s="202">
        <v>1954758.13</v>
      </c>
      <c r="G16" s="95">
        <v>1854723</v>
      </c>
      <c r="H16" s="95">
        <f t="shared" ref="H16:I27" si="0">G16*H$13</f>
        <v>1932250.4214000001</v>
      </c>
      <c r="I16" s="95">
        <f t="shared" si="0"/>
        <v>2013791.3891830801</v>
      </c>
    </row>
    <row r="17" spans="1:9" ht="12.95" customHeight="1" thickBot="1">
      <c r="A17" s="92" t="s">
        <v>45</v>
      </c>
      <c r="B17" s="93">
        <v>1289691.67</v>
      </c>
      <c r="C17" s="166">
        <v>2304571.2799999998</v>
      </c>
      <c r="D17" s="166">
        <v>2831952.19</v>
      </c>
      <c r="E17" s="166">
        <v>2531181.54</v>
      </c>
      <c r="F17" s="166">
        <v>3079850.24</v>
      </c>
      <c r="G17" s="94">
        <v>3208587.98</v>
      </c>
      <c r="H17" s="94">
        <f t="shared" si="0"/>
        <v>3342706.957564</v>
      </c>
      <c r="I17" s="94">
        <f t="shared" si="0"/>
        <v>3483769.191173201</v>
      </c>
    </row>
    <row r="18" spans="1:9" ht="12.95" customHeight="1" thickBot="1">
      <c r="A18" s="92" t="s">
        <v>46</v>
      </c>
      <c r="B18" s="93">
        <v>50348.52</v>
      </c>
      <c r="C18" s="166">
        <v>188615.67</v>
      </c>
      <c r="D18" s="166">
        <v>340046.11</v>
      </c>
      <c r="E18" s="166">
        <v>354668.09</v>
      </c>
      <c r="F18" s="166">
        <v>369812.42</v>
      </c>
      <c r="G18" s="94">
        <v>385270.58</v>
      </c>
      <c r="H18" s="94">
        <f t="shared" si="0"/>
        <v>401374.89024400007</v>
      </c>
      <c r="I18" s="94">
        <f t="shared" si="0"/>
        <v>418312.9106122969</v>
      </c>
    </row>
    <row r="19" spans="1:9" ht="12.95" customHeight="1" thickBot="1">
      <c r="A19" s="92" t="s">
        <v>47</v>
      </c>
      <c r="B19" s="93">
        <v>137082.69</v>
      </c>
      <c r="C19" s="166">
        <v>160437.51</v>
      </c>
      <c r="D19" s="166">
        <v>348675.33</v>
      </c>
      <c r="E19" s="166">
        <v>363668.37</v>
      </c>
      <c r="F19" s="166">
        <v>379197.01</v>
      </c>
      <c r="G19" s="94">
        <v>395047.44</v>
      </c>
      <c r="H19" s="94">
        <f t="shared" si="0"/>
        <v>411560.42299200001</v>
      </c>
      <c r="I19" s="94">
        <f t="shared" si="0"/>
        <v>428928.27284226241</v>
      </c>
    </row>
    <row r="20" spans="1:9" ht="12.95" customHeight="1" thickBot="1">
      <c r="A20" s="92" t="s">
        <v>48</v>
      </c>
      <c r="B20" s="93">
        <v>144042.68</v>
      </c>
      <c r="C20" s="166">
        <v>163627.76</v>
      </c>
      <c r="D20" s="166">
        <v>297659.06</v>
      </c>
      <c r="E20" s="166">
        <v>310458.40000000002</v>
      </c>
      <c r="F20" s="166">
        <v>323714.96999999997</v>
      </c>
      <c r="G20" s="94">
        <v>337246.26</v>
      </c>
      <c r="H20" s="94">
        <f t="shared" si="0"/>
        <v>351343.15366800001</v>
      </c>
      <c r="I20" s="94">
        <f t="shared" si="0"/>
        <v>366169.83475278964</v>
      </c>
    </row>
    <row r="21" spans="1:9" ht="12.95" customHeight="1" thickBot="1">
      <c r="A21" s="183" t="s">
        <v>49</v>
      </c>
      <c r="B21" s="93">
        <v>141898.69</v>
      </c>
      <c r="C21" s="166">
        <v>157751.81</v>
      </c>
      <c r="D21" s="166">
        <v>278551.53000000003</v>
      </c>
      <c r="E21" s="166">
        <v>290529.25</v>
      </c>
      <c r="F21" s="166">
        <v>302934.84000000003</v>
      </c>
      <c r="G21" s="94">
        <v>315597.52</v>
      </c>
      <c r="H21" s="94">
        <f t="shared" si="0"/>
        <v>328789.49633600004</v>
      </c>
      <c r="I21" s="94">
        <f t="shared" si="0"/>
        <v>342664.41308137926</v>
      </c>
    </row>
    <row r="22" spans="1:9" ht="12.95" customHeight="1" thickBot="1">
      <c r="A22" s="92" t="s">
        <v>50</v>
      </c>
      <c r="B22" s="93">
        <v>96240.46</v>
      </c>
      <c r="C22" s="166">
        <v>99288.37</v>
      </c>
      <c r="D22" s="166">
        <v>257876.2</v>
      </c>
      <c r="E22" s="166">
        <v>108083.24</v>
      </c>
      <c r="F22" s="166">
        <v>112698.4</v>
      </c>
      <c r="G22" s="94">
        <v>117409.19</v>
      </c>
      <c r="H22" s="94">
        <f t="shared" si="0"/>
        <v>122316.894142</v>
      </c>
      <c r="I22" s="94">
        <f t="shared" si="0"/>
        <v>127478.66707479241</v>
      </c>
    </row>
    <row r="23" spans="1:9" ht="12.95" customHeight="1" thickBot="1">
      <c r="A23" s="92" t="s">
        <v>51</v>
      </c>
      <c r="B23" s="93">
        <v>39738.53</v>
      </c>
      <c r="C23" s="166">
        <v>80.44</v>
      </c>
      <c r="D23" s="166">
        <v>284003.57</v>
      </c>
      <c r="E23" s="166">
        <v>149823.18</v>
      </c>
      <c r="F23" s="166">
        <v>156220.63</v>
      </c>
      <c r="G23" s="94">
        <v>162750.66</v>
      </c>
      <c r="H23" s="94">
        <f t="shared" si="0"/>
        <v>169553.63758800001</v>
      </c>
      <c r="I23" s="94">
        <f t="shared" si="0"/>
        <v>176708.80109421362</v>
      </c>
    </row>
    <row r="24" spans="1:9" ht="12.95" customHeight="1" thickBot="1">
      <c r="A24" s="92" t="s">
        <v>52</v>
      </c>
      <c r="B24" s="93">
        <v>16043.45</v>
      </c>
      <c r="C24" s="166">
        <v>130.16999999999999</v>
      </c>
      <c r="D24" s="166">
        <v>147.13999999999999</v>
      </c>
      <c r="E24" s="166">
        <v>141.69999999999999</v>
      </c>
      <c r="F24" s="166">
        <v>147.75</v>
      </c>
      <c r="G24" s="94">
        <v>153.93</v>
      </c>
      <c r="H24" s="94">
        <f t="shared" si="0"/>
        <v>160.36427400000002</v>
      </c>
      <c r="I24" s="94">
        <f t="shared" si="0"/>
        <v>167.13164636280004</v>
      </c>
    </row>
    <row r="25" spans="1:9" ht="12.95" customHeight="1" thickBot="1">
      <c r="A25" s="92" t="s">
        <v>53</v>
      </c>
      <c r="B25" s="93">
        <v>17471.77</v>
      </c>
      <c r="C25" s="166">
        <v>16.690000000000001</v>
      </c>
      <c r="D25" s="166">
        <v>0</v>
      </c>
      <c r="E25" s="166">
        <v>18.170000000000002</v>
      </c>
      <c r="F25" s="166">
        <v>18.940000000000001</v>
      </c>
      <c r="G25" s="94">
        <v>19.739999999999998</v>
      </c>
      <c r="H25" s="94">
        <f t="shared" si="0"/>
        <v>20.565131999999998</v>
      </c>
      <c r="I25" s="94">
        <f t="shared" si="0"/>
        <v>21.432980570399998</v>
      </c>
    </row>
    <row r="26" spans="1:9" ht="13.5" thickBot="1">
      <c r="A26" s="92" t="s">
        <v>54</v>
      </c>
      <c r="B26" s="93">
        <v>8979.3799999999992</v>
      </c>
      <c r="C26" s="166">
        <v>47.84</v>
      </c>
      <c r="D26" s="166">
        <v>82001.539999999994</v>
      </c>
      <c r="E26" s="166">
        <v>52.08</v>
      </c>
      <c r="F26" s="166">
        <v>54.3</v>
      </c>
      <c r="G26" s="94">
        <v>56.57</v>
      </c>
      <c r="H26" s="94">
        <f t="shared" si="0"/>
        <v>58.934626000000002</v>
      </c>
      <c r="I26" s="94">
        <f t="shared" si="0"/>
        <v>61.421667217200003</v>
      </c>
    </row>
    <row r="27" spans="1:9" ht="13.5" thickBot="1">
      <c r="A27" s="92" t="s">
        <v>55</v>
      </c>
      <c r="B27" s="93">
        <v>24402.73</v>
      </c>
      <c r="C27" s="166">
        <v>49569.72</v>
      </c>
      <c r="D27" s="166">
        <v>312.25</v>
      </c>
      <c r="E27" s="166">
        <v>53960.56</v>
      </c>
      <c r="F27" s="166">
        <v>56264.68</v>
      </c>
      <c r="G27" s="94">
        <v>58616.54</v>
      </c>
      <c r="H27" s="94">
        <f t="shared" si="0"/>
        <v>61066.711372000005</v>
      </c>
      <c r="I27" s="94">
        <f t="shared" si="0"/>
        <v>63643.726591898405</v>
      </c>
    </row>
    <row r="28" spans="1:9" ht="13.15" customHeight="1" thickBot="1">
      <c r="A28" s="92" t="s">
        <v>5</v>
      </c>
      <c r="B28" s="96">
        <f>SUM(B16:B27)</f>
        <v>3641163.4599999995</v>
      </c>
      <c r="C28" s="167">
        <f>SUM(C16:C27)</f>
        <v>3693689.9999999991</v>
      </c>
      <c r="D28" s="167">
        <f>+SUM(D16:D27)</f>
        <v>5134706.75</v>
      </c>
      <c r="E28" s="167">
        <f>SUM(E16:E27)</f>
        <v>5514158.4000000004</v>
      </c>
      <c r="F28" s="167">
        <f>SUM(F16:F27)</f>
        <v>6735672.3099999996</v>
      </c>
      <c r="G28" s="97">
        <f>SUM(G16:G27)</f>
        <v>6835479.410000002</v>
      </c>
      <c r="H28" s="97">
        <f>SUM(H16:H27)</f>
        <v>7121202.4493380003</v>
      </c>
      <c r="I28" s="97">
        <f>SUM(I16:I27)</f>
        <v>7421717.1927000647</v>
      </c>
    </row>
    <row r="29" spans="1:9" ht="12.75">
      <c r="A29" s="262" t="s">
        <v>186</v>
      </c>
      <c r="B29" s="262"/>
      <c r="C29" s="262"/>
      <c r="D29" s="262"/>
      <c r="E29" s="262"/>
      <c r="F29" s="262"/>
      <c r="G29" s="262"/>
      <c r="H29" s="262"/>
      <c r="I29" s="98"/>
    </row>
    <row r="30" spans="1:9">
      <c r="A30" s="7"/>
      <c r="B30" s="7"/>
      <c r="C30" s="7"/>
      <c r="D30" s="7"/>
      <c r="E30" s="7"/>
      <c r="F30" s="7"/>
      <c r="G30" s="7"/>
      <c r="H30" s="7"/>
      <c r="I30" s="7"/>
    </row>
    <row r="31" spans="1:9">
      <c r="A31" s="99" t="s">
        <v>31</v>
      </c>
      <c r="B31" s="7"/>
      <c r="C31" s="7"/>
      <c r="D31" s="7"/>
      <c r="E31" s="7"/>
      <c r="F31" s="7"/>
      <c r="G31" s="7"/>
      <c r="H31" s="7"/>
      <c r="I31" s="7"/>
    </row>
    <row r="32" spans="1:9">
      <c r="A32" s="2" t="s">
        <v>142</v>
      </c>
      <c r="B32" s="7"/>
      <c r="C32" s="7"/>
      <c r="D32" s="7"/>
      <c r="E32" s="7"/>
      <c r="F32" s="7"/>
      <c r="G32" s="7"/>
      <c r="H32" s="7"/>
      <c r="I32" s="7"/>
    </row>
    <row r="33" spans="1:9">
      <c r="A33" s="265" t="s">
        <v>158</v>
      </c>
      <c r="B33" s="265"/>
      <c r="C33" s="265"/>
      <c r="D33" s="265"/>
      <c r="E33" s="265"/>
      <c r="F33" s="265"/>
      <c r="G33" s="265"/>
      <c r="H33" s="265"/>
      <c r="I33" s="265"/>
    </row>
    <row r="34" spans="1:9">
      <c r="A34" s="2" t="s">
        <v>32</v>
      </c>
      <c r="B34" s="7"/>
      <c r="C34" s="7"/>
      <c r="D34" s="7"/>
      <c r="E34" s="7"/>
      <c r="F34" s="7"/>
      <c r="G34" s="7"/>
      <c r="H34" s="7"/>
      <c r="I34" s="7"/>
    </row>
    <row r="35" spans="1:9">
      <c r="A35" s="7" t="s">
        <v>73</v>
      </c>
      <c r="B35" s="7"/>
      <c r="C35" s="7"/>
      <c r="D35" s="7"/>
      <c r="E35" s="7"/>
      <c r="F35" s="7"/>
      <c r="G35" s="7"/>
      <c r="H35" s="7"/>
      <c r="I35" s="7"/>
    </row>
    <row r="36" spans="1:9" ht="12.75">
      <c r="A36" s="73" t="s">
        <v>56</v>
      </c>
      <c r="B36" s="25"/>
      <c r="C36" s="25"/>
      <c r="D36" s="25"/>
      <c r="E36" s="25"/>
      <c r="F36" s="25"/>
      <c r="G36" s="25"/>
      <c r="H36" s="25"/>
      <c r="I36" s="100"/>
    </row>
    <row r="37" spans="1:9" ht="12.75">
      <c r="A37" s="73"/>
      <c r="B37" s="25"/>
      <c r="C37" s="25"/>
      <c r="D37" s="25"/>
      <c r="E37" s="25"/>
      <c r="F37" s="25"/>
      <c r="G37" s="25"/>
      <c r="H37" s="25"/>
      <c r="I37" s="100"/>
    </row>
    <row r="38" spans="1:9" ht="12.75">
      <c r="A38" s="73"/>
      <c r="B38" s="25"/>
      <c r="C38" s="25"/>
      <c r="D38" s="25"/>
      <c r="E38" s="25"/>
      <c r="F38" s="25"/>
      <c r="G38" s="25"/>
      <c r="H38" s="25"/>
      <c r="I38" s="100"/>
    </row>
    <row r="39" spans="1:9" ht="12.75">
      <c r="A39" s="73"/>
      <c r="B39" s="25"/>
      <c r="C39" s="25"/>
      <c r="D39" s="25"/>
      <c r="E39" s="25"/>
      <c r="F39" s="25"/>
      <c r="G39" s="25"/>
      <c r="H39" s="25"/>
      <c r="I39" s="100"/>
    </row>
    <row r="40" spans="1:9" ht="12.75">
      <c r="A40" s="73"/>
      <c r="B40" s="25"/>
      <c r="C40" s="25"/>
      <c r="D40" s="25"/>
      <c r="E40" s="25"/>
      <c r="F40" s="25"/>
      <c r="G40" s="25"/>
      <c r="H40" s="25"/>
      <c r="I40" s="100"/>
    </row>
    <row r="41" spans="1:9" ht="12.75">
      <c r="A41" s="73"/>
      <c r="B41" s="25"/>
      <c r="C41" s="25"/>
      <c r="D41" s="25"/>
      <c r="E41" s="25"/>
      <c r="F41" s="25"/>
      <c r="G41" s="25"/>
      <c r="H41" s="25"/>
      <c r="I41" s="100"/>
    </row>
    <row r="42" spans="1:9" ht="12.75">
      <c r="A42" s="73"/>
      <c r="B42" s="25"/>
      <c r="C42" s="25"/>
      <c r="D42" s="25"/>
      <c r="E42" s="25"/>
      <c r="F42" s="25"/>
      <c r="G42" s="25"/>
      <c r="H42" s="25"/>
      <c r="I42" s="100"/>
    </row>
    <row r="43" spans="1:9" ht="12.75">
      <c r="A43" s="25"/>
      <c r="B43" s="25"/>
      <c r="C43" s="25"/>
      <c r="D43" s="25"/>
      <c r="E43" s="25"/>
      <c r="F43" s="25"/>
      <c r="G43" s="25"/>
      <c r="H43" s="25"/>
      <c r="I43" s="100"/>
    </row>
    <row r="44" spans="1:9">
      <c r="A44" s="7"/>
      <c r="B44" s="7"/>
      <c r="C44" s="7"/>
      <c r="D44" s="7"/>
      <c r="E44" s="7"/>
      <c r="F44" s="7"/>
      <c r="G44" s="7"/>
      <c r="H44" s="7"/>
      <c r="I44" s="7"/>
    </row>
    <row r="45" spans="1:9" ht="19.5">
      <c r="A45" s="256" t="s">
        <v>132</v>
      </c>
      <c r="B45" s="256"/>
      <c r="C45" s="256"/>
      <c r="D45" s="256"/>
      <c r="E45" s="256"/>
      <c r="F45" s="256"/>
      <c r="G45" s="256"/>
      <c r="H45" s="256"/>
      <c r="I45" s="263"/>
    </row>
    <row r="46" spans="1:9" ht="19.5">
      <c r="A46" s="258" t="s">
        <v>181</v>
      </c>
      <c r="B46" s="258"/>
      <c r="C46" s="258"/>
      <c r="D46" s="258"/>
      <c r="E46" s="258"/>
      <c r="F46" s="258"/>
      <c r="G46" s="258"/>
      <c r="H46" s="258"/>
      <c r="I46" s="263"/>
    </row>
    <row r="47" spans="1:9" ht="15.75">
      <c r="A47" s="257" t="s">
        <v>183</v>
      </c>
      <c r="B47" s="257"/>
      <c r="C47" s="257"/>
      <c r="D47" s="257"/>
      <c r="E47" s="257"/>
      <c r="F47" s="257"/>
      <c r="G47" s="257"/>
      <c r="H47" s="257"/>
      <c r="I47" s="266"/>
    </row>
    <row r="48" spans="1:9" ht="15.75">
      <c r="A48" s="251" t="s">
        <v>138</v>
      </c>
      <c r="B48" s="251"/>
      <c r="C48" s="251"/>
      <c r="D48" s="251"/>
      <c r="E48" s="251"/>
      <c r="F48" s="251"/>
      <c r="G48" s="251"/>
      <c r="H48" s="251"/>
      <c r="I48" s="266"/>
    </row>
    <row r="49" spans="1:9" ht="15.75">
      <c r="A49" s="250" t="s">
        <v>157</v>
      </c>
      <c r="B49" s="250"/>
      <c r="C49" s="250"/>
      <c r="D49" s="250"/>
      <c r="E49" s="250"/>
      <c r="F49" s="250"/>
      <c r="G49" s="250"/>
      <c r="H49" s="250"/>
      <c r="I49" s="266"/>
    </row>
    <row r="50" spans="1:9">
      <c r="A50" s="101"/>
      <c r="B50" s="101"/>
      <c r="C50" s="3"/>
      <c r="D50" s="3"/>
      <c r="E50" s="3"/>
      <c r="F50" s="3"/>
      <c r="G50" s="102" t="s">
        <v>61</v>
      </c>
      <c r="H50" s="3"/>
      <c r="I50" s="3"/>
    </row>
    <row r="51" spans="1:9" ht="12" thickBot="1">
      <c r="A51" s="3"/>
      <c r="B51" s="3"/>
      <c r="C51" s="3"/>
      <c r="D51" s="3"/>
      <c r="E51" s="3"/>
      <c r="F51" s="3"/>
      <c r="G51" s="3"/>
      <c r="H51" s="3"/>
      <c r="I51" s="3"/>
    </row>
    <row r="52" spans="1:9" ht="13.5" thickBot="1">
      <c r="A52" s="252" t="s">
        <v>143</v>
      </c>
      <c r="B52" s="252"/>
      <c r="C52" s="252"/>
      <c r="D52" s="252"/>
      <c r="E52" s="253"/>
      <c r="F52" s="76">
        <v>2020</v>
      </c>
      <c r="G52" s="77">
        <v>2021</v>
      </c>
      <c r="H52" s="76">
        <v>2022</v>
      </c>
      <c r="I52" s="76">
        <v>2023</v>
      </c>
    </row>
    <row r="53" spans="1:9" ht="13.5" thickBot="1">
      <c r="A53" s="78" t="s">
        <v>28</v>
      </c>
      <c r="B53" s="78"/>
      <c r="C53" s="78"/>
      <c r="D53" s="78"/>
      <c r="E53" s="78"/>
      <c r="F53" s="79">
        <v>1.0429999999999999</v>
      </c>
      <c r="G53" s="80">
        <v>1.0427</v>
      </c>
      <c r="H53" s="80">
        <v>1.0418000000000001</v>
      </c>
      <c r="I53" s="80">
        <v>1.0422</v>
      </c>
    </row>
    <row r="54" spans="1:9" ht="12.75">
      <c r="A54" s="78" t="s">
        <v>140</v>
      </c>
      <c r="B54" s="78"/>
      <c r="C54" s="78"/>
      <c r="D54" s="78"/>
      <c r="E54" s="78"/>
      <c r="F54" s="81">
        <v>1</v>
      </c>
      <c r="G54" s="82">
        <v>1</v>
      </c>
      <c r="H54" s="83">
        <v>1</v>
      </c>
      <c r="I54" s="83">
        <v>1</v>
      </c>
    </row>
    <row r="55" spans="1:9" ht="13.5" thickBot="1">
      <c r="A55" s="78" t="s">
        <v>141</v>
      </c>
      <c r="B55" s="78"/>
      <c r="C55" s="78"/>
      <c r="D55" s="78"/>
      <c r="E55" s="78"/>
      <c r="F55" s="84">
        <v>1</v>
      </c>
      <c r="G55" s="85">
        <v>1</v>
      </c>
      <c r="H55" s="84">
        <v>1</v>
      </c>
      <c r="I55" s="84">
        <v>1</v>
      </c>
    </row>
    <row r="56" spans="1:9" ht="13.5" thickBot="1">
      <c r="A56" s="78" t="s">
        <v>29</v>
      </c>
      <c r="B56" s="78"/>
      <c r="C56" s="78"/>
      <c r="D56" s="78"/>
      <c r="E56" s="78"/>
      <c r="F56" s="86">
        <f>F53*F54*F55</f>
        <v>1.0429999999999999</v>
      </c>
      <c r="G56" s="86">
        <f>G53*G54*G55</f>
        <v>1.0427</v>
      </c>
      <c r="H56" s="86">
        <f>H53*H54*H55</f>
        <v>1.0418000000000001</v>
      </c>
      <c r="I56" s="86">
        <f>I53*I54*I55</f>
        <v>1.0422</v>
      </c>
    </row>
    <row r="57" spans="1:9" ht="13.5" thickBot="1">
      <c r="A57" s="254"/>
      <c r="B57" s="254"/>
      <c r="C57" s="254"/>
      <c r="D57" s="254"/>
      <c r="E57" s="254"/>
      <c r="F57" s="254"/>
      <c r="G57" s="254"/>
      <c r="H57" s="254"/>
      <c r="I57" s="87"/>
    </row>
    <row r="58" spans="1:9" ht="13.5" thickBot="1">
      <c r="A58" s="88" t="s">
        <v>30</v>
      </c>
      <c r="B58" s="90">
        <v>2016</v>
      </c>
      <c r="C58" s="90">
        <v>2017</v>
      </c>
      <c r="D58" s="90">
        <v>2018</v>
      </c>
      <c r="E58" s="89">
        <v>2019</v>
      </c>
      <c r="F58" s="89">
        <v>2020</v>
      </c>
      <c r="G58" s="90">
        <v>2021</v>
      </c>
      <c r="H58" s="91">
        <v>2022</v>
      </c>
      <c r="I58" s="91">
        <v>2023</v>
      </c>
    </row>
    <row r="59" spans="1:9" ht="13.5" thickBot="1">
      <c r="A59" s="92" t="s">
        <v>44</v>
      </c>
      <c r="B59" s="93">
        <v>128401.2</v>
      </c>
      <c r="C59" s="166">
        <v>209647.26</v>
      </c>
      <c r="D59" s="166">
        <v>384932.9</v>
      </c>
      <c r="E59" s="166">
        <v>354656.61</v>
      </c>
      <c r="F59" s="166">
        <v>418628.42</v>
      </c>
      <c r="G59" s="94">
        <v>436127.09</v>
      </c>
      <c r="H59" s="94">
        <f>G59*H$13</f>
        <v>454357.20236200007</v>
      </c>
      <c r="I59" s="94">
        <f>H59*I$13</f>
        <v>473531.07630167645</v>
      </c>
    </row>
    <row r="60" spans="1:9" ht="13.5" thickBot="1">
      <c r="A60" s="92" t="s">
        <v>45</v>
      </c>
      <c r="B60" s="93">
        <v>139301.38</v>
      </c>
      <c r="C60" s="166">
        <v>235220.54</v>
      </c>
      <c r="D60" s="166">
        <v>324764.52</v>
      </c>
      <c r="E60" s="166">
        <v>317200.90999999997</v>
      </c>
      <c r="F60" s="166">
        <v>353193.14</v>
      </c>
      <c r="G60" s="94">
        <v>367956.61</v>
      </c>
      <c r="H60" s="94">
        <f t="shared" ref="H60:I70" si="1">G60*H$13</f>
        <v>383337.196298</v>
      </c>
      <c r="I60" s="94">
        <f t="shared" si="1"/>
        <v>399514.0259817756</v>
      </c>
    </row>
    <row r="61" spans="1:9" ht="13.5" thickBot="1">
      <c r="A61" s="92" t="s">
        <v>46</v>
      </c>
      <c r="B61" s="93">
        <v>101015.66</v>
      </c>
      <c r="C61" s="166">
        <v>190498.58</v>
      </c>
      <c r="D61" s="166">
        <v>267554.74</v>
      </c>
      <c r="E61" s="166">
        <v>279059.59000000003</v>
      </c>
      <c r="F61" s="166">
        <v>290975.44</v>
      </c>
      <c r="G61" s="94">
        <v>303138.21000000002</v>
      </c>
      <c r="H61" s="94">
        <f t="shared" si="1"/>
        <v>315809.38717800006</v>
      </c>
      <c r="I61" s="94">
        <f t="shared" si="1"/>
        <v>329136.54331691167</v>
      </c>
    </row>
    <row r="62" spans="1:9" ht="13.5" thickBot="1">
      <c r="A62" s="92" t="s">
        <v>47</v>
      </c>
      <c r="B62" s="93">
        <v>159254.79</v>
      </c>
      <c r="C62" s="166">
        <v>196828.9</v>
      </c>
      <c r="D62" s="166">
        <v>325590.26</v>
      </c>
      <c r="E62" s="166">
        <v>339590.64</v>
      </c>
      <c r="F62" s="166">
        <v>354091.16</v>
      </c>
      <c r="G62" s="94">
        <v>368892.17</v>
      </c>
      <c r="H62" s="94">
        <f t="shared" si="1"/>
        <v>384311.86270599999</v>
      </c>
      <c r="I62" s="94">
        <f t="shared" si="1"/>
        <v>400529.82331219321</v>
      </c>
    </row>
    <row r="63" spans="1:9" ht="13.5" thickBot="1">
      <c r="A63" s="92" t="s">
        <v>48</v>
      </c>
      <c r="B63" s="93">
        <v>162857.76999999999</v>
      </c>
      <c r="C63" s="166">
        <v>200913.12</v>
      </c>
      <c r="D63" s="166">
        <v>241714.86</v>
      </c>
      <c r="E63" s="166">
        <v>252108.6</v>
      </c>
      <c r="F63" s="166">
        <v>262873.64</v>
      </c>
      <c r="G63" s="94">
        <v>273861.75</v>
      </c>
      <c r="H63" s="94">
        <f t="shared" si="1"/>
        <v>285309.17115000001</v>
      </c>
      <c r="I63" s="94">
        <f t="shared" si="1"/>
        <v>297349.21817253</v>
      </c>
    </row>
    <row r="64" spans="1:9" ht="13.5" thickBot="1">
      <c r="A64" s="92" t="s">
        <v>49</v>
      </c>
      <c r="B64" s="93">
        <v>132497.57</v>
      </c>
      <c r="C64" s="166">
        <v>156843.51</v>
      </c>
      <c r="D64" s="166">
        <v>320170.18</v>
      </c>
      <c r="E64" s="166">
        <v>333937.5</v>
      </c>
      <c r="F64" s="166">
        <v>348196.63</v>
      </c>
      <c r="G64" s="94">
        <v>362751.25</v>
      </c>
      <c r="H64" s="94">
        <f t="shared" si="1"/>
        <v>377914.25225000002</v>
      </c>
      <c r="I64" s="94">
        <f t="shared" si="1"/>
        <v>393862.23369495</v>
      </c>
    </row>
    <row r="65" spans="1:9" ht="13.5" thickBot="1">
      <c r="A65" s="92" t="s">
        <v>50</v>
      </c>
      <c r="B65" s="93">
        <v>125388.33</v>
      </c>
      <c r="C65" s="166">
        <v>186896.67</v>
      </c>
      <c r="D65" s="166">
        <v>281547.77</v>
      </c>
      <c r="E65" s="166">
        <v>203451.81</v>
      </c>
      <c r="F65" s="166">
        <v>212139.2</v>
      </c>
      <c r="G65" s="94">
        <v>221006.62</v>
      </c>
      <c r="H65" s="94">
        <f t="shared" si="1"/>
        <v>230244.69671600001</v>
      </c>
      <c r="I65" s="94">
        <f t="shared" si="1"/>
        <v>239961.02291741522</v>
      </c>
    </row>
    <row r="66" spans="1:9" ht="13.5" thickBot="1">
      <c r="A66" s="92" t="s">
        <v>51</v>
      </c>
      <c r="B66" s="93">
        <v>457611.36</v>
      </c>
      <c r="C66" s="166">
        <v>283331.90999999997</v>
      </c>
      <c r="D66" s="166">
        <v>278074.21999999997</v>
      </c>
      <c r="E66" s="166">
        <v>253065.37</v>
      </c>
      <c r="F66" s="166">
        <v>263871.27</v>
      </c>
      <c r="G66" s="94">
        <v>274901.08</v>
      </c>
      <c r="H66" s="94">
        <f t="shared" si="1"/>
        <v>286391.94514400006</v>
      </c>
      <c r="I66" s="94">
        <f t="shared" si="1"/>
        <v>298477.68522907689</v>
      </c>
    </row>
    <row r="67" spans="1:9" ht="13.5" thickBot="1">
      <c r="A67" s="92" t="s">
        <v>52</v>
      </c>
      <c r="B67" s="93">
        <v>158469.10999999999</v>
      </c>
      <c r="C67" s="166">
        <v>202765.38</v>
      </c>
      <c r="D67" s="166">
        <v>245618.56</v>
      </c>
      <c r="E67" s="166">
        <v>220726.15</v>
      </c>
      <c r="F67" s="166">
        <v>230151.16</v>
      </c>
      <c r="G67" s="94">
        <v>239771.48</v>
      </c>
      <c r="H67" s="94">
        <f t="shared" si="1"/>
        <v>249793.92786400003</v>
      </c>
      <c r="I67" s="94">
        <f t="shared" si="1"/>
        <v>260335.23161986083</v>
      </c>
    </row>
    <row r="68" spans="1:9" ht="13.5" thickBot="1">
      <c r="A68" s="92" t="s">
        <v>53</v>
      </c>
      <c r="B68" s="93">
        <v>175377.56</v>
      </c>
      <c r="C68" s="166">
        <v>282297.92</v>
      </c>
      <c r="D68" s="166">
        <v>282297.92</v>
      </c>
      <c r="E68" s="166">
        <v>284387.53000000003</v>
      </c>
      <c r="F68" s="166">
        <v>296530.88</v>
      </c>
      <c r="G68" s="94">
        <v>308925.87</v>
      </c>
      <c r="H68" s="94">
        <f t="shared" si="1"/>
        <v>321838.97136600001</v>
      </c>
      <c r="I68" s="94">
        <f t="shared" si="1"/>
        <v>335420.5759576452</v>
      </c>
    </row>
    <row r="69" spans="1:9" ht="13.5" thickBot="1">
      <c r="A69" s="92" t="s">
        <v>54</v>
      </c>
      <c r="B69" s="93">
        <v>169617.82</v>
      </c>
      <c r="C69" s="166">
        <v>223737.69</v>
      </c>
      <c r="D69" s="166">
        <v>209822.86</v>
      </c>
      <c r="E69" s="166">
        <v>243556.17</v>
      </c>
      <c r="F69" s="166">
        <v>253956.02</v>
      </c>
      <c r="G69" s="94">
        <v>264571.38</v>
      </c>
      <c r="H69" s="94">
        <f t="shared" si="1"/>
        <v>275630.46368400002</v>
      </c>
      <c r="I69" s="94">
        <f t="shared" si="1"/>
        <v>287262.0692514648</v>
      </c>
    </row>
    <row r="70" spans="1:9" ht="13.5" thickBot="1">
      <c r="A70" s="92" t="s">
        <v>55</v>
      </c>
      <c r="B70" s="93">
        <v>478254.24</v>
      </c>
      <c r="C70" s="166">
        <v>435724.12</v>
      </c>
      <c r="D70" s="166">
        <v>479568.26</v>
      </c>
      <c r="E70" s="166">
        <v>474320.17</v>
      </c>
      <c r="F70" s="166">
        <v>494573.64</v>
      </c>
      <c r="G70" s="94">
        <v>515246.82</v>
      </c>
      <c r="H70" s="94">
        <f t="shared" si="1"/>
        <v>536784.13707599998</v>
      </c>
      <c r="I70" s="94">
        <f t="shared" si="1"/>
        <v>559436.42766060715</v>
      </c>
    </row>
    <row r="71" spans="1:9" ht="13.5" thickBot="1">
      <c r="A71" s="92" t="s">
        <v>5</v>
      </c>
      <c r="B71" s="96">
        <f t="shared" ref="B71:H71" si="2">SUM(B59:B70)</f>
        <v>2388046.79</v>
      </c>
      <c r="C71" s="167">
        <f t="shared" si="2"/>
        <v>2804705.6</v>
      </c>
      <c r="D71" s="167">
        <f t="shared" si="2"/>
        <v>3641657.0499999989</v>
      </c>
      <c r="E71" s="167">
        <f t="shared" si="2"/>
        <v>3556061.05</v>
      </c>
      <c r="F71" s="167">
        <f t="shared" si="2"/>
        <v>3779180.6</v>
      </c>
      <c r="G71" s="97">
        <f t="shared" si="2"/>
        <v>3937150.33</v>
      </c>
      <c r="H71" s="97">
        <f t="shared" si="2"/>
        <v>4101723.2137940004</v>
      </c>
      <c r="I71" s="97">
        <f>SUM(I59:I70)</f>
        <v>4274815.9334161067</v>
      </c>
    </row>
    <row r="72" spans="1:9" ht="12.75">
      <c r="A72" s="262" t="s">
        <v>186</v>
      </c>
      <c r="B72" s="262"/>
      <c r="C72" s="262"/>
      <c r="D72" s="262"/>
      <c r="E72" s="262"/>
      <c r="F72" s="262"/>
      <c r="G72" s="262"/>
      <c r="H72" s="262"/>
      <c r="I72" s="98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99" t="s">
        <v>31</v>
      </c>
      <c r="B74" s="7"/>
      <c r="C74" s="7"/>
      <c r="D74" s="7"/>
      <c r="E74" s="7"/>
      <c r="F74" s="7"/>
      <c r="G74" s="7"/>
      <c r="H74" s="7"/>
      <c r="I74" s="7"/>
    </row>
    <row r="75" spans="1:9">
      <c r="A75" s="2" t="s">
        <v>142</v>
      </c>
      <c r="B75" s="7"/>
      <c r="C75" s="7"/>
      <c r="D75" s="7"/>
      <c r="E75" s="7"/>
      <c r="F75" s="7"/>
      <c r="G75" s="7"/>
      <c r="H75" s="7"/>
      <c r="I75" s="7"/>
    </row>
    <row r="76" spans="1:9">
      <c r="A76" s="265" t="s">
        <v>158</v>
      </c>
      <c r="B76" s="265"/>
      <c r="C76" s="265"/>
      <c r="D76" s="265"/>
      <c r="E76" s="265"/>
      <c r="F76" s="265"/>
      <c r="G76" s="265"/>
      <c r="H76" s="265"/>
      <c r="I76" s="265"/>
    </row>
    <row r="77" spans="1:9">
      <c r="A77" s="2" t="s">
        <v>32</v>
      </c>
      <c r="B77" s="7"/>
      <c r="C77" s="7"/>
      <c r="D77" s="7"/>
      <c r="E77" s="7"/>
      <c r="F77" s="7"/>
      <c r="G77" s="7"/>
      <c r="H77" s="7"/>
      <c r="I77" s="7"/>
    </row>
    <row r="78" spans="1:9">
      <c r="A78" s="7" t="s">
        <v>73</v>
      </c>
      <c r="B78" s="7"/>
      <c r="C78" s="7"/>
      <c r="D78" s="7"/>
      <c r="E78" s="7"/>
      <c r="F78" s="7"/>
      <c r="G78" s="7"/>
      <c r="H78" s="7"/>
      <c r="I78" s="7"/>
    </row>
    <row r="79" spans="1:9" ht="12.75">
      <c r="A79" s="73" t="s">
        <v>56</v>
      </c>
      <c r="B79" s="25"/>
      <c r="C79" s="25"/>
      <c r="D79" s="25"/>
      <c r="E79" s="25"/>
      <c r="F79" s="25"/>
      <c r="G79" s="25"/>
      <c r="H79" s="25"/>
      <c r="I79" s="100"/>
    </row>
    <row r="80" spans="1:9" ht="12.75">
      <c r="A80" s="73"/>
      <c r="B80" s="25"/>
      <c r="C80" s="25"/>
      <c r="D80" s="25"/>
      <c r="E80" s="25"/>
      <c r="F80" s="25"/>
      <c r="G80" s="25"/>
      <c r="H80" s="25"/>
      <c r="I80" s="100"/>
    </row>
    <row r="81" spans="1:9" ht="12.75">
      <c r="A81" s="73"/>
      <c r="B81" s="25"/>
      <c r="C81" s="25"/>
      <c r="D81" s="25"/>
      <c r="E81" s="25"/>
      <c r="F81" s="25"/>
      <c r="G81" s="25"/>
      <c r="H81" s="25"/>
      <c r="I81" s="100"/>
    </row>
    <row r="82" spans="1:9" ht="12.75">
      <c r="A82" s="73"/>
      <c r="B82" s="25"/>
      <c r="C82" s="25"/>
      <c r="D82" s="25"/>
      <c r="E82" s="25"/>
      <c r="F82" s="25"/>
      <c r="G82" s="25"/>
      <c r="H82" s="25"/>
      <c r="I82" s="100"/>
    </row>
    <row r="83" spans="1:9" ht="12.75">
      <c r="A83" s="73"/>
      <c r="B83" s="25"/>
      <c r="C83" s="25"/>
      <c r="D83" s="25"/>
      <c r="E83" s="25"/>
      <c r="F83" s="25"/>
      <c r="G83" s="25"/>
      <c r="H83" s="25"/>
      <c r="I83" s="100"/>
    </row>
    <row r="84" spans="1:9">
      <c r="A84" s="7"/>
      <c r="B84" s="7"/>
      <c r="C84" s="7"/>
      <c r="D84" s="7"/>
      <c r="E84" s="7"/>
      <c r="F84" s="7"/>
      <c r="G84" s="7"/>
      <c r="H84" s="7"/>
      <c r="I84" s="7"/>
    </row>
    <row r="85" spans="1:9">
      <c r="A85" s="7"/>
      <c r="B85" s="7"/>
      <c r="C85" s="7"/>
      <c r="D85" s="7"/>
      <c r="E85" s="7"/>
      <c r="F85" s="7"/>
      <c r="G85" s="7"/>
      <c r="H85" s="7"/>
      <c r="I85" s="7"/>
    </row>
    <row r="86" spans="1:9" ht="19.5">
      <c r="A86" s="256" t="s">
        <v>132</v>
      </c>
      <c r="B86" s="256"/>
      <c r="C86" s="256"/>
      <c r="D86" s="256"/>
      <c r="E86" s="256"/>
      <c r="F86" s="256"/>
      <c r="G86" s="256"/>
      <c r="H86" s="256"/>
      <c r="I86" s="263"/>
    </row>
    <row r="87" spans="1:9" ht="19.5">
      <c r="A87" s="258" t="s">
        <v>182</v>
      </c>
      <c r="B87" s="258"/>
      <c r="C87" s="258"/>
      <c r="D87" s="258"/>
      <c r="E87" s="258"/>
      <c r="F87" s="258"/>
      <c r="G87" s="258"/>
      <c r="H87" s="258"/>
      <c r="I87" s="263"/>
    </row>
    <row r="88" spans="1:9" ht="15.75">
      <c r="A88" s="257" t="s">
        <v>183</v>
      </c>
      <c r="B88" s="257"/>
      <c r="C88" s="257"/>
      <c r="D88" s="257"/>
      <c r="E88" s="257"/>
      <c r="F88" s="257"/>
      <c r="G88" s="257"/>
      <c r="H88" s="257"/>
      <c r="I88" s="266"/>
    </row>
    <row r="89" spans="1:9" ht="15.75">
      <c r="A89" s="251" t="s">
        <v>138</v>
      </c>
      <c r="B89" s="251"/>
      <c r="C89" s="251"/>
      <c r="D89" s="251"/>
      <c r="E89" s="251"/>
      <c r="F89" s="251"/>
      <c r="G89" s="251"/>
      <c r="H89" s="251"/>
      <c r="I89" s="266"/>
    </row>
    <row r="90" spans="1:9" ht="15.75">
      <c r="A90" s="250" t="s">
        <v>157</v>
      </c>
      <c r="B90" s="250"/>
      <c r="C90" s="250"/>
      <c r="D90" s="250"/>
      <c r="E90" s="250"/>
      <c r="F90" s="250"/>
      <c r="G90" s="250"/>
      <c r="H90" s="250"/>
      <c r="I90" s="266"/>
    </row>
    <row r="91" spans="1:9" ht="12" thickBot="1">
      <c r="A91" s="3"/>
      <c r="B91" s="3"/>
      <c r="C91" s="3"/>
      <c r="D91" s="3"/>
      <c r="E91" s="3"/>
      <c r="F91" s="3"/>
      <c r="G91" s="3"/>
      <c r="H91" s="3"/>
      <c r="I91" s="3"/>
    </row>
    <row r="92" spans="1:9" ht="13.5" thickBot="1">
      <c r="A92" s="252" t="s">
        <v>144</v>
      </c>
      <c r="B92" s="252"/>
      <c r="C92" s="252"/>
      <c r="D92" s="252"/>
      <c r="E92" s="253"/>
      <c r="F92" s="76">
        <v>2020</v>
      </c>
      <c r="G92" s="77">
        <v>2021</v>
      </c>
      <c r="H92" s="76">
        <v>2022</v>
      </c>
      <c r="I92" s="76">
        <v>2023</v>
      </c>
    </row>
    <row r="93" spans="1:9" ht="13.5" thickBot="1">
      <c r="A93" s="78" t="s">
        <v>28</v>
      </c>
      <c r="B93" s="78"/>
      <c r="C93" s="78"/>
      <c r="D93" s="78"/>
      <c r="E93" s="78"/>
      <c r="F93" s="79">
        <v>1.0429999999999999</v>
      </c>
      <c r="G93" s="80">
        <v>1.0427</v>
      </c>
      <c r="H93" s="80">
        <v>1.0418000000000001</v>
      </c>
      <c r="I93" s="80">
        <v>1.0422</v>
      </c>
    </row>
    <row r="94" spans="1:9" ht="12.75">
      <c r="A94" s="78" t="s">
        <v>140</v>
      </c>
      <c r="B94" s="78"/>
      <c r="C94" s="78"/>
      <c r="D94" s="78"/>
      <c r="E94" s="78"/>
      <c r="F94" s="81">
        <v>1</v>
      </c>
      <c r="G94" s="82">
        <v>1</v>
      </c>
      <c r="H94" s="83">
        <v>1</v>
      </c>
      <c r="I94" s="83">
        <v>1</v>
      </c>
    </row>
    <row r="95" spans="1:9" ht="13.5" thickBot="1">
      <c r="A95" s="78" t="s">
        <v>141</v>
      </c>
      <c r="B95" s="78"/>
      <c r="C95" s="78"/>
      <c r="D95" s="78"/>
      <c r="E95" s="78"/>
      <c r="F95" s="84">
        <v>1</v>
      </c>
      <c r="G95" s="85">
        <v>1</v>
      </c>
      <c r="H95" s="84">
        <v>1</v>
      </c>
      <c r="I95" s="84">
        <v>1</v>
      </c>
    </row>
    <row r="96" spans="1:9" ht="13.5" thickBot="1">
      <c r="A96" s="78" t="s">
        <v>29</v>
      </c>
      <c r="B96" s="78"/>
      <c r="C96" s="78"/>
      <c r="D96" s="78"/>
      <c r="E96" s="78"/>
      <c r="F96" s="86">
        <f>F93*F94*F95</f>
        <v>1.0429999999999999</v>
      </c>
      <c r="G96" s="86">
        <f>G93*G94*G95</f>
        <v>1.0427</v>
      </c>
      <c r="H96" s="86">
        <f>H93*H94*H95</f>
        <v>1.0418000000000001</v>
      </c>
      <c r="I96" s="86">
        <f>I93*I94*I95</f>
        <v>1.0422</v>
      </c>
    </row>
    <row r="97" spans="1:9" ht="13.5" thickBot="1">
      <c r="A97" s="254"/>
      <c r="B97" s="254"/>
      <c r="C97" s="254"/>
      <c r="D97" s="254"/>
      <c r="E97" s="254"/>
      <c r="F97" s="254"/>
      <c r="G97" s="254"/>
      <c r="H97" s="254"/>
      <c r="I97" s="87"/>
    </row>
    <row r="98" spans="1:9" ht="13.5" thickBot="1">
      <c r="A98" s="88" t="s">
        <v>30</v>
      </c>
      <c r="B98" s="90">
        <v>2016</v>
      </c>
      <c r="C98" s="90">
        <v>2017</v>
      </c>
      <c r="D98" s="89">
        <v>2018</v>
      </c>
      <c r="E98" s="89">
        <v>2019</v>
      </c>
      <c r="F98" s="89">
        <v>2020</v>
      </c>
      <c r="G98" s="90">
        <v>2021</v>
      </c>
      <c r="H98" s="90">
        <v>2022</v>
      </c>
      <c r="I98" s="90">
        <v>2023</v>
      </c>
    </row>
    <row r="99" spans="1:9" ht="13.5" thickBot="1">
      <c r="A99" s="92" t="s">
        <v>44</v>
      </c>
      <c r="B99" s="93">
        <v>208372.19</v>
      </c>
      <c r="C99" s="166">
        <v>325850.46000000002</v>
      </c>
      <c r="D99" s="166">
        <v>216805.28</v>
      </c>
      <c r="E99" s="166">
        <v>226127.91</v>
      </c>
      <c r="F99" s="166">
        <f t="shared" ref="F99:I110" si="3">E99*F$13</f>
        <v>235851.41012999997</v>
      </c>
      <c r="G99" s="94">
        <f t="shared" si="3"/>
        <v>245922.26534255096</v>
      </c>
      <c r="H99" s="94">
        <f t="shared" si="3"/>
        <v>256201.8160338696</v>
      </c>
      <c r="I99" s="94">
        <f t="shared" si="3"/>
        <v>267013.53267049888</v>
      </c>
    </row>
    <row r="100" spans="1:9" ht="13.5" thickBot="1">
      <c r="A100" s="92" t="s">
        <v>45</v>
      </c>
      <c r="B100" s="93">
        <v>144596.51</v>
      </c>
      <c r="C100" s="166">
        <v>169560.31</v>
      </c>
      <c r="D100" s="166">
        <v>135631.16</v>
      </c>
      <c r="E100" s="166">
        <v>141463.29999999999</v>
      </c>
      <c r="F100" s="166">
        <f t="shared" si="3"/>
        <v>147546.22189999997</v>
      </c>
      <c r="G100" s="94">
        <f t="shared" si="3"/>
        <v>153846.44557512997</v>
      </c>
      <c r="H100" s="94">
        <f t="shared" si="3"/>
        <v>160277.22700017042</v>
      </c>
      <c r="I100" s="94">
        <f t="shared" si="3"/>
        <v>167040.92597957762</v>
      </c>
    </row>
    <row r="101" spans="1:9" ht="13.5" thickBot="1">
      <c r="A101" s="92" t="s">
        <v>46</v>
      </c>
      <c r="B101" s="93">
        <v>118541.58</v>
      </c>
      <c r="C101" s="166">
        <v>91582.93</v>
      </c>
      <c r="D101" s="166">
        <v>274061.07</v>
      </c>
      <c r="E101" s="166">
        <v>284845.7</v>
      </c>
      <c r="F101" s="166">
        <f t="shared" si="3"/>
        <v>297094.06510000001</v>
      </c>
      <c r="G101" s="94">
        <f t="shared" si="3"/>
        <v>309779.98167976999</v>
      </c>
      <c r="H101" s="94">
        <f t="shared" si="3"/>
        <v>322728.78491398442</v>
      </c>
      <c r="I101" s="94">
        <f t="shared" si="3"/>
        <v>336347.93963735458</v>
      </c>
    </row>
    <row r="102" spans="1:9" ht="13.5" thickBot="1">
      <c r="A102" s="92" t="s">
        <v>47</v>
      </c>
      <c r="B102" s="93">
        <v>820605.87</v>
      </c>
      <c r="C102" s="166">
        <v>80341.83</v>
      </c>
      <c r="D102" s="166">
        <v>80766.509999999995</v>
      </c>
      <c r="E102" s="166">
        <v>84239.47</v>
      </c>
      <c r="F102" s="166">
        <f t="shared" si="3"/>
        <v>87861.767209999991</v>
      </c>
      <c r="G102" s="94">
        <f t="shared" si="3"/>
        <v>91613.464669866982</v>
      </c>
      <c r="H102" s="94">
        <f t="shared" si="3"/>
        <v>95442.907493067425</v>
      </c>
      <c r="I102" s="94">
        <f t="shared" si="3"/>
        <v>99470.598189274868</v>
      </c>
    </row>
    <row r="103" spans="1:9" ht="13.5" thickBot="1">
      <c r="A103" s="92" t="s">
        <v>48</v>
      </c>
      <c r="B103" s="93">
        <v>139289.38</v>
      </c>
      <c r="C103" s="166">
        <v>231274.98</v>
      </c>
      <c r="D103" s="166">
        <v>322680.07</v>
      </c>
      <c r="E103" s="166">
        <v>336555.31</v>
      </c>
      <c r="F103" s="166">
        <f t="shared" si="3"/>
        <v>351027.18832999998</v>
      </c>
      <c r="G103" s="94">
        <f t="shared" si="3"/>
        <v>366016.04927169095</v>
      </c>
      <c r="H103" s="94">
        <f t="shared" si="3"/>
        <v>381315.52013124764</v>
      </c>
      <c r="I103" s="94">
        <f t="shared" si="3"/>
        <v>397407.03508078627</v>
      </c>
    </row>
    <row r="104" spans="1:9" ht="13.5" thickBot="1">
      <c r="A104" s="92" t="s">
        <v>49</v>
      </c>
      <c r="B104" s="93">
        <v>348109.23</v>
      </c>
      <c r="C104" s="166">
        <v>160773.18</v>
      </c>
      <c r="D104" s="166">
        <v>214985.28</v>
      </c>
      <c r="E104" s="166">
        <v>224229.65</v>
      </c>
      <c r="F104" s="166">
        <f t="shared" si="3"/>
        <v>233871.52494999999</v>
      </c>
      <c r="G104" s="94">
        <f t="shared" si="3"/>
        <v>243857.83906536497</v>
      </c>
      <c r="H104" s="94">
        <f t="shared" si="3"/>
        <v>254051.09673829723</v>
      </c>
      <c r="I104" s="94">
        <f t="shared" si="3"/>
        <v>264772.05302065337</v>
      </c>
    </row>
    <row r="105" spans="1:9" ht="13.5" thickBot="1">
      <c r="A105" s="92" t="s">
        <v>50</v>
      </c>
      <c r="B105" s="93">
        <v>135800.89000000001</v>
      </c>
      <c r="C105" s="166">
        <v>316511.58</v>
      </c>
      <c r="D105" s="166">
        <v>21155</v>
      </c>
      <c r="E105" s="166">
        <v>22064.67</v>
      </c>
      <c r="F105" s="166">
        <f t="shared" si="3"/>
        <v>23013.450809999995</v>
      </c>
      <c r="G105" s="94">
        <f t="shared" si="3"/>
        <v>23996.125159586994</v>
      </c>
      <c r="H105" s="94">
        <f t="shared" si="3"/>
        <v>24999.163191257732</v>
      </c>
      <c r="I105" s="94">
        <f t="shared" si="3"/>
        <v>26054.127877928808</v>
      </c>
    </row>
    <row r="106" spans="1:9" ht="13.5" thickBot="1">
      <c r="A106" s="92" t="s">
        <v>51</v>
      </c>
      <c r="B106" s="93">
        <v>259035.85</v>
      </c>
      <c r="C106" s="166">
        <v>192175.03</v>
      </c>
      <c r="D106" s="166">
        <v>192175.03</v>
      </c>
      <c r="E106" s="166">
        <v>200438.56</v>
      </c>
      <c r="F106" s="166">
        <f t="shared" si="3"/>
        <v>209057.41807999997</v>
      </c>
      <c r="G106" s="94">
        <f t="shared" si="3"/>
        <v>217984.16983201596</v>
      </c>
      <c r="H106" s="94">
        <f t="shared" si="3"/>
        <v>227095.90813099424</v>
      </c>
      <c r="I106" s="94">
        <f t="shared" si="3"/>
        <v>236679.35545412221</v>
      </c>
    </row>
    <row r="107" spans="1:9" ht="13.5" thickBot="1">
      <c r="A107" s="92" t="s">
        <v>52</v>
      </c>
      <c r="B107" s="93">
        <v>121789.02</v>
      </c>
      <c r="C107" s="166">
        <v>200393.32</v>
      </c>
      <c r="D107" s="166">
        <v>212512.23</v>
      </c>
      <c r="E107" s="166">
        <v>221650.26</v>
      </c>
      <c r="F107" s="166">
        <f t="shared" si="3"/>
        <v>231181.22117999999</v>
      </c>
      <c r="G107" s="94">
        <f t="shared" si="3"/>
        <v>241052.65932438598</v>
      </c>
      <c r="H107" s="94">
        <f t="shared" si="3"/>
        <v>251128.66048414534</v>
      </c>
      <c r="I107" s="94">
        <f t="shared" si="3"/>
        <v>261726.28995657628</v>
      </c>
    </row>
    <row r="108" spans="1:9" ht="13.5" thickBot="1">
      <c r="A108" s="92" t="s">
        <v>53</v>
      </c>
      <c r="B108" s="93">
        <v>150044.99</v>
      </c>
      <c r="C108" s="166">
        <v>329913.34000000003</v>
      </c>
      <c r="D108" s="166">
        <v>200393.32</v>
      </c>
      <c r="E108" s="166">
        <v>209010.23</v>
      </c>
      <c r="F108" s="166">
        <f t="shared" si="3"/>
        <v>217997.66988999999</v>
      </c>
      <c r="G108" s="94">
        <f t="shared" si="3"/>
        <v>227306.17039430299</v>
      </c>
      <c r="H108" s="94">
        <f t="shared" si="3"/>
        <v>236807.56831678486</v>
      </c>
      <c r="I108" s="94">
        <f t="shared" si="3"/>
        <v>246800.84769975318</v>
      </c>
    </row>
    <row r="109" spans="1:9" ht="13.5" thickBot="1">
      <c r="A109" s="92" t="s">
        <v>54</v>
      </c>
      <c r="B109" s="93">
        <v>248398.93</v>
      </c>
      <c r="C109" s="166">
        <v>212554.77</v>
      </c>
      <c r="D109" s="166">
        <v>10500</v>
      </c>
      <c r="E109" s="166">
        <v>10951.5</v>
      </c>
      <c r="F109" s="166">
        <f t="shared" si="3"/>
        <v>11422.414499999999</v>
      </c>
      <c r="G109" s="94">
        <f t="shared" si="3"/>
        <v>11910.151599149998</v>
      </c>
      <c r="H109" s="94">
        <f t="shared" si="3"/>
        <v>12407.99593599447</v>
      </c>
      <c r="I109" s="94">
        <f t="shared" si="3"/>
        <v>12931.613364493436</v>
      </c>
    </row>
    <row r="110" spans="1:9" ht="13.5" thickBot="1">
      <c r="A110" s="92" t="s">
        <v>55</v>
      </c>
      <c r="B110" s="93">
        <v>700706.25</v>
      </c>
      <c r="C110" s="166">
        <v>134294.26999999999</v>
      </c>
      <c r="D110" s="166">
        <v>15252</v>
      </c>
      <c r="E110" s="166">
        <v>15907.84</v>
      </c>
      <c r="F110" s="166">
        <f t="shared" si="3"/>
        <v>16591.877119999997</v>
      </c>
      <c r="G110" s="94">
        <f t="shared" si="3"/>
        <v>17300.350273023996</v>
      </c>
      <c r="H110" s="94">
        <f t="shared" si="3"/>
        <v>18023.504914436398</v>
      </c>
      <c r="I110" s="94">
        <f t="shared" si="3"/>
        <v>18784.096821825613</v>
      </c>
    </row>
    <row r="111" spans="1:9" ht="13.5" thickBot="1">
      <c r="A111" s="92" t="s">
        <v>5</v>
      </c>
      <c r="B111" s="96">
        <f t="shared" ref="B111:G111" si="4">SUM(B99:B110)</f>
        <v>3395290.69</v>
      </c>
      <c r="C111" s="167">
        <f>SUM(C99:C110)</f>
        <v>2445226</v>
      </c>
      <c r="D111" s="167">
        <f>SUM(D99:D110)</f>
        <v>1896916.9500000002</v>
      </c>
      <c r="E111" s="167">
        <f t="shared" si="4"/>
        <v>1977484.4</v>
      </c>
      <c r="F111" s="167">
        <f t="shared" si="4"/>
        <v>2062516.2292000002</v>
      </c>
      <c r="G111" s="97">
        <f t="shared" si="4"/>
        <v>2150585.6721868394</v>
      </c>
      <c r="H111" s="97">
        <f>SUM(H99:H110)</f>
        <v>2240480.1532842503</v>
      </c>
      <c r="I111" s="97">
        <f>SUM(I99:I110)</f>
        <v>2335028.4157528449</v>
      </c>
    </row>
    <row r="112" spans="1:9" ht="12.75">
      <c r="A112" s="255" t="s">
        <v>186</v>
      </c>
      <c r="B112" s="255"/>
      <c r="C112" s="255"/>
      <c r="D112" s="255"/>
      <c r="E112" s="255"/>
      <c r="F112" s="255"/>
      <c r="G112" s="255"/>
      <c r="H112" s="255"/>
      <c r="I112" s="98"/>
    </row>
    <row r="113" spans="1:9">
      <c r="A113" s="7"/>
      <c r="B113" s="7"/>
      <c r="C113" s="7"/>
      <c r="D113" s="7"/>
      <c r="E113" s="7"/>
      <c r="F113" s="7"/>
      <c r="G113" s="7"/>
      <c r="H113" s="7"/>
      <c r="I113" s="7"/>
    </row>
    <row r="114" spans="1:9">
      <c r="A114" s="99" t="s">
        <v>31</v>
      </c>
      <c r="B114" s="7"/>
      <c r="C114" s="7"/>
      <c r="D114" s="7"/>
      <c r="E114" s="7"/>
      <c r="F114" s="7"/>
      <c r="G114" s="7"/>
      <c r="H114" s="7"/>
      <c r="I114" s="7"/>
    </row>
    <row r="115" spans="1:9">
      <c r="A115" s="2" t="s">
        <v>142</v>
      </c>
      <c r="B115" s="7"/>
      <c r="C115" s="7"/>
      <c r="D115" s="7"/>
      <c r="E115" s="7"/>
      <c r="F115" s="7"/>
      <c r="G115" s="7"/>
      <c r="H115" s="7"/>
      <c r="I115" s="7"/>
    </row>
    <row r="116" spans="1:9">
      <c r="A116" s="265" t="s">
        <v>158</v>
      </c>
      <c r="B116" s="265"/>
      <c r="C116" s="265"/>
      <c r="D116" s="265"/>
      <c r="E116" s="265"/>
      <c r="F116" s="265"/>
      <c r="G116" s="265"/>
      <c r="H116" s="265"/>
      <c r="I116" s="265"/>
    </row>
    <row r="117" spans="1:9">
      <c r="A117" s="2" t="s">
        <v>32</v>
      </c>
      <c r="B117" s="7"/>
      <c r="C117" s="7"/>
      <c r="D117" s="7"/>
      <c r="E117" s="7"/>
      <c r="F117" s="7"/>
      <c r="G117" s="7"/>
      <c r="H117" s="7"/>
      <c r="I117" s="7"/>
    </row>
    <row r="118" spans="1:9">
      <c r="A118" s="7" t="s">
        <v>73</v>
      </c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3" t="s">
        <v>56</v>
      </c>
      <c r="B119" s="25"/>
      <c r="C119" s="25"/>
      <c r="D119" s="25"/>
      <c r="E119" s="25"/>
      <c r="F119" s="25"/>
      <c r="G119" s="25"/>
      <c r="H119" s="25"/>
      <c r="I119" s="100"/>
    </row>
    <row r="120" spans="1:9" ht="12.75">
      <c r="A120" s="73"/>
      <c r="B120" s="25"/>
      <c r="C120" s="25"/>
      <c r="D120" s="25"/>
      <c r="E120" s="25"/>
      <c r="F120" s="25"/>
      <c r="G120" s="25"/>
      <c r="H120" s="25"/>
      <c r="I120" s="100"/>
    </row>
    <row r="121" spans="1:9" ht="12.75">
      <c r="A121" s="73"/>
      <c r="B121" s="25"/>
      <c r="C121" s="25"/>
      <c r="D121" s="25"/>
      <c r="E121" s="25"/>
      <c r="F121" s="25"/>
      <c r="G121" s="25"/>
      <c r="H121" s="25"/>
      <c r="I121" s="100"/>
    </row>
    <row r="122" spans="1:9" ht="12.75">
      <c r="A122" s="73"/>
      <c r="B122" s="25"/>
      <c r="C122" s="25"/>
      <c r="D122" s="25"/>
      <c r="E122" s="25"/>
      <c r="F122" s="25"/>
      <c r="G122" s="25"/>
      <c r="H122" s="25"/>
      <c r="I122" s="100"/>
    </row>
    <row r="123" spans="1:9" ht="12.75">
      <c r="A123" s="73"/>
      <c r="B123" s="25"/>
      <c r="C123" s="25"/>
      <c r="D123" s="25"/>
      <c r="E123" s="25"/>
      <c r="F123" s="25"/>
      <c r="G123" s="25"/>
      <c r="H123" s="25"/>
      <c r="I123" s="100"/>
    </row>
    <row r="124" spans="1:9" ht="12.75">
      <c r="A124" s="73"/>
      <c r="B124" s="25"/>
      <c r="C124" s="25"/>
      <c r="D124" s="25"/>
      <c r="E124" s="25"/>
      <c r="F124" s="25"/>
      <c r="G124" s="25"/>
      <c r="H124" s="25"/>
      <c r="I124" s="100"/>
    </row>
    <row r="125" spans="1:9" ht="12.75">
      <c r="A125" s="73"/>
      <c r="B125" s="25"/>
      <c r="C125" s="25"/>
      <c r="D125" s="25"/>
      <c r="E125" s="25"/>
      <c r="F125" s="25"/>
      <c r="G125" s="25"/>
      <c r="H125" s="25"/>
      <c r="I125" s="100"/>
    </row>
    <row r="126" spans="1:9" ht="12.75">
      <c r="A126" s="73"/>
      <c r="B126" s="25"/>
      <c r="C126" s="25"/>
      <c r="D126" s="25"/>
      <c r="E126" s="25"/>
      <c r="F126" s="25"/>
      <c r="G126" s="25"/>
      <c r="H126" s="25"/>
      <c r="I126" s="100"/>
    </row>
    <row r="127" spans="1:9" ht="12.75">
      <c r="A127" s="73"/>
      <c r="B127" s="25"/>
      <c r="C127" s="25"/>
      <c r="D127" s="25"/>
      <c r="E127" s="25"/>
      <c r="F127" s="25"/>
      <c r="G127" s="25"/>
      <c r="H127" s="25"/>
      <c r="I127" s="100"/>
    </row>
    <row r="128" spans="1:9">
      <c r="A128" s="7"/>
      <c r="B128" s="7"/>
      <c r="C128" s="7"/>
      <c r="D128" s="7"/>
      <c r="E128" s="7"/>
      <c r="F128" s="7"/>
      <c r="G128" s="7"/>
      <c r="H128" s="7"/>
      <c r="I128" s="7"/>
    </row>
    <row r="129" spans="1:9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9.5">
      <c r="A130" s="256" t="s">
        <v>132</v>
      </c>
      <c r="B130" s="256"/>
      <c r="C130" s="256"/>
      <c r="D130" s="256"/>
      <c r="E130" s="256"/>
      <c r="F130" s="256"/>
      <c r="G130" s="256"/>
      <c r="H130" s="256"/>
      <c r="I130" s="256"/>
    </row>
    <row r="131" spans="1:9" ht="19.5">
      <c r="A131" s="258" t="s">
        <v>182</v>
      </c>
      <c r="B131" s="258"/>
      <c r="C131" s="258"/>
      <c r="D131" s="258"/>
      <c r="E131" s="258"/>
      <c r="F131" s="258"/>
      <c r="G131" s="258"/>
      <c r="H131" s="258"/>
      <c r="I131" s="258"/>
    </row>
    <row r="132" spans="1:9" ht="15.75">
      <c r="A132" s="257" t="s">
        <v>183</v>
      </c>
      <c r="B132" s="257"/>
      <c r="C132" s="257"/>
      <c r="D132" s="257"/>
      <c r="E132" s="257"/>
      <c r="F132" s="257"/>
      <c r="G132" s="257"/>
      <c r="H132" s="257"/>
      <c r="I132" s="257"/>
    </row>
    <row r="133" spans="1:9" ht="15.75">
      <c r="A133" s="251" t="s">
        <v>138</v>
      </c>
      <c r="B133" s="251"/>
      <c r="C133" s="251"/>
      <c r="D133" s="251"/>
      <c r="E133" s="251"/>
      <c r="F133" s="251"/>
      <c r="G133" s="251"/>
      <c r="H133" s="251"/>
      <c r="I133" s="251"/>
    </row>
    <row r="134" spans="1:9" ht="15.75">
      <c r="A134" s="250" t="s">
        <v>157</v>
      </c>
      <c r="B134" s="250"/>
      <c r="C134" s="250"/>
      <c r="D134" s="250"/>
      <c r="E134" s="250"/>
      <c r="F134" s="250"/>
      <c r="G134" s="250"/>
      <c r="H134" s="250"/>
      <c r="I134" s="250"/>
    </row>
    <row r="135" spans="1:9">
      <c r="A135" s="7"/>
      <c r="B135" s="7"/>
      <c r="C135" s="7"/>
      <c r="D135" s="7"/>
      <c r="E135" s="7"/>
      <c r="F135" s="7"/>
      <c r="G135" s="7"/>
      <c r="H135" s="7"/>
      <c r="I135" s="7"/>
    </row>
    <row r="136" spans="1:9">
      <c r="A136" s="101"/>
      <c r="B136" s="101"/>
      <c r="C136" s="3"/>
      <c r="D136" s="3"/>
      <c r="E136" s="3"/>
      <c r="F136" s="3"/>
      <c r="G136" s="102" t="s">
        <v>61</v>
      </c>
      <c r="H136" s="3"/>
      <c r="I136" s="3"/>
    </row>
    <row r="137" spans="1:9" ht="12" thickBo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3.5" thickBot="1">
      <c r="A138" s="252" t="s">
        <v>155</v>
      </c>
      <c r="B138" s="252"/>
      <c r="C138" s="252"/>
      <c r="D138" s="252"/>
      <c r="E138" s="253"/>
      <c r="F138" s="76">
        <v>2020</v>
      </c>
      <c r="G138" s="77">
        <v>2021</v>
      </c>
      <c r="H138" s="76">
        <v>2022</v>
      </c>
      <c r="I138" s="76">
        <v>2023</v>
      </c>
    </row>
    <row r="139" spans="1:9" ht="13.5" thickBot="1">
      <c r="A139" s="78" t="s">
        <v>28</v>
      </c>
      <c r="B139" s="78"/>
      <c r="C139" s="78"/>
      <c r="D139" s="78"/>
      <c r="E139" s="78"/>
      <c r="F139" s="79">
        <v>1.0429999999999999</v>
      </c>
      <c r="G139" s="80">
        <v>1.0427</v>
      </c>
      <c r="H139" s="80">
        <v>1.0418000000000001</v>
      </c>
      <c r="I139" s="80">
        <v>1.0422</v>
      </c>
    </row>
    <row r="140" spans="1:9" ht="12.75">
      <c r="A140" s="78" t="s">
        <v>140</v>
      </c>
      <c r="B140" s="78"/>
      <c r="C140" s="78"/>
      <c r="D140" s="78"/>
      <c r="E140" s="78"/>
      <c r="F140" s="81">
        <v>1</v>
      </c>
      <c r="G140" s="82">
        <v>1</v>
      </c>
      <c r="H140" s="83">
        <v>1</v>
      </c>
      <c r="I140" s="83">
        <v>1</v>
      </c>
    </row>
    <row r="141" spans="1:9" ht="13.5" thickBot="1">
      <c r="A141" s="78" t="s">
        <v>141</v>
      </c>
      <c r="B141" s="78"/>
      <c r="C141" s="78"/>
      <c r="D141" s="78"/>
      <c r="E141" s="78"/>
      <c r="F141" s="84">
        <v>1</v>
      </c>
      <c r="G141" s="85">
        <v>1</v>
      </c>
      <c r="H141" s="84">
        <v>1</v>
      </c>
      <c r="I141" s="84">
        <v>1</v>
      </c>
    </row>
    <row r="142" spans="1:9" ht="13.5" thickBot="1">
      <c r="A142" s="78" t="s">
        <v>29</v>
      </c>
      <c r="B142" s="78"/>
      <c r="C142" s="78"/>
      <c r="D142" s="78"/>
      <c r="E142" s="78"/>
      <c r="F142" s="86">
        <f>F139*F140*F141</f>
        <v>1.0429999999999999</v>
      </c>
      <c r="G142" s="86">
        <f>G139*G140*G141</f>
        <v>1.0427</v>
      </c>
      <c r="H142" s="86">
        <f>H139*H140*H141</f>
        <v>1.0418000000000001</v>
      </c>
      <c r="I142" s="86">
        <f>I139*I140*I141</f>
        <v>1.0422</v>
      </c>
    </row>
    <row r="143" spans="1:9" ht="13.5" thickBot="1">
      <c r="A143" s="254"/>
      <c r="B143" s="254"/>
      <c r="C143" s="254"/>
      <c r="D143" s="254"/>
      <c r="E143" s="254"/>
      <c r="F143" s="254"/>
      <c r="G143" s="254"/>
      <c r="H143" s="254"/>
      <c r="I143" s="87"/>
    </row>
    <row r="144" spans="1:9" ht="13.5" thickBot="1">
      <c r="A144" s="88" t="s">
        <v>30</v>
      </c>
      <c r="B144" s="90">
        <v>2016</v>
      </c>
      <c r="C144" s="90">
        <v>2017</v>
      </c>
      <c r="D144" s="90">
        <v>2018</v>
      </c>
      <c r="E144" s="90">
        <v>2019</v>
      </c>
      <c r="F144" s="89">
        <v>2020</v>
      </c>
      <c r="G144" s="89">
        <v>2021</v>
      </c>
      <c r="H144" s="90">
        <v>2022</v>
      </c>
      <c r="I144" s="90">
        <v>2023</v>
      </c>
    </row>
    <row r="145" spans="1:9" ht="13.5" thickBot="1">
      <c r="A145" s="92" t="s">
        <v>44</v>
      </c>
      <c r="B145" s="93">
        <v>282166.90999999997</v>
      </c>
      <c r="C145" s="93">
        <v>362903.2</v>
      </c>
      <c r="D145" s="166">
        <v>393832.6</v>
      </c>
      <c r="E145" s="166">
        <v>507953.15</v>
      </c>
      <c r="F145" s="166">
        <v>507953.15</v>
      </c>
      <c r="G145" s="94">
        <f>F145*G$13</f>
        <v>529642.74950499996</v>
      </c>
      <c r="H145" s="94">
        <f>G145*H$13</f>
        <v>551781.816434309</v>
      </c>
      <c r="I145" s="94">
        <f>H145*I$13</f>
        <v>575067.00908783684</v>
      </c>
    </row>
    <row r="146" spans="1:9" ht="13.5" thickBot="1">
      <c r="A146" s="92" t="s">
        <v>45</v>
      </c>
      <c r="B146" s="93">
        <v>320646.8</v>
      </c>
      <c r="C146" s="93">
        <v>445534.56</v>
      </c>
      <c r="D146" s="166">
        <v>455627.59</v>
      </c>
      <c r="E146" s="166">
        <v>624464.53</v>
      </c>
      <c r="F146" s="166">
        <v>624464.53</v>
      </c>
      <c r="G146" s="94">
        <f t="shared" ref="G146:I156" si="5">F146*G$13</f>
        <v>651129.16543100006</v>
      </c>
      <c r="H146" s="94">
        <f t="shared" si="5"/>
        <v>678346.36454601586</v>
      </c>
      <c r="I146" s="94">
        <f t="shared" si="5"/>
        <v>706972.58112985769</v>
      </c>
    </row>
    <row r="147" spans="1:9" ht="13.5" thickBot="1">
      <c r="A147" s="92" t="s">
        <v>46</v>
      </c>
      <c r="B147" s="93">
        <v>323290.64</v>
      </c>
      <c r="C147" s="93">
        <v>485280.57</v>
      </c>
      <c r="D147" s="166">
        <v>457775.95</v>
      </c>
      <c r="E147" s="166">
        <v>480367.25</v>
      </c>
      <c r="F147" s="166">
        <v>480367.25</v>
      </c>
      <c r="G147" s="94">
        <f t="shared" si="5"/>
        <v>500878.931575</v>
      </c>
      <c r="H147" s="94">
        <f t="shared" si="5"/>
        <v>521815.67091483501</v>
      </c>
      <c r="I147" s="94">
        <f t="shared" si="5"/>
        <v>543836.2922274411</v>
      </c>
    </row>
    <row r="148" spans="1:9" ht="13.5" thickBot="1">
      <c r="A148" s="92" t="s">
        <v>47</v>
      </c>
      <c r="B148" s="93">
        <v>273803.34000000003</v>
      </c>
      <c r="C148" s="93">
        <v>298759.18</v>
      </c>
      <c r="D148" s="166">
        <v>369293.46</v>
      </c>
      <c r="E148" s="166">
        <v>480935.2</v>
      </c>
      <c r="F148" s="166">
        <v>480935.2</v>
      </c>
      <c r="G148" s="94">
        <f t="shared" si="5"/>
        <v>501471.13303999999</v>
      </c>
      <c r="H148" s="94">
        <f t="shared" si="5"/>
        <v>522432.62640107202</v>
      </c>
      <c r="I148" s="94">
        <f t="shared" si="5"/>
        <v>544479.2832351973</v>
      </c>
    </row>
    <row r="149" spans="1:9" ht="13.5" thickBot="1">
      <c r="A149" s="92" t="s">
        <v>48</v>
      </c>
      <c r="B149" s="93">
        <v>311057.63</v>
      </c>
      <c r="C149" s="93">
        <v>377380.8</v>
      </c>
      <c r="D149" s="166">
        <v>436012.41</v>
      </c>
      <c r="E149" s="166">
        <v>485424.64000000001</v>
      </c>
      <c r="F149" s="166">
        <v>485424.64000000001</v>
      </c>
      <c r="G149" s="94">
        <f t="shared" si="5"/>
        <v>506152.27212799998</v>
      </c>
      <c r="H149" s="94">
        <f t="shared" si="5"/>
        <v>527309.43710295041</v>
      </c>
      <c r="I149" s="94">
        <f t="shared" si="5"/>
        <v>549561.89534869487</v>
      </c>
    </row>
    <row r="150" spans="1:9" ht="13.5" thickBot="1">
      <c r="A150" s="92" t="s">
        <v>49</v>
      </c>
      <c r="B150" s="93">
        <v>298420.11</v>
      </c>
      <c r="C150" s="93">
        <v>324323.46000000002</v>
      </c>
      <c r="D150" s="166">
        <v>495578.71</v>
      </c>
      <c r="E150" s="166">
        <v>497452.47</v>
      </c>
      <c r="F150" s="166">
        <v>497452.47</v>
      </c>
      <c r="G150" s="94">
        <f t="shared" si="5"/>
        <v>518693.69046899996</v>
      </c>
      <c r="H150" s="94">
        <f t="shared" si="5"/>
        <v>540375.08673060418</v>
      </c>
      <c r="I150" s="94">
        <f t="shared" si="5"/>
        <v>563178.91539063572</v>
      </c>
    </row>
    <row r="151" spans="1:9" ht="13.5" thickBot="1">
      <c r="A151" s="92" t="s">
        <v>50</v>
      </c>
      <c r="B151" s="93">
        <v>352138.43</v>
      </c>
      <c r="C151" s="93">
        <v>380401.97</v>
      </c>
      <c r="D151" s="166">
        <v>471713.03</v>
      </c>
      <c r="E151" s="166">
        <v>491996.69</v>
      </c>
      <c r="F151" s="166">
        <f>E151*F$13</f>
        <v>513152.54766999994</v>
      </c>
      <c r="G151" s="94">
        <f t="shared" si="5"/>
        <v>535064.1614555089</v>
      </c>
      <c r="H151" s="94">
        <f t="shared" si="5"/>
        <v>557429.84340434917</v>
      </c>
      <c r="I151" s="94">
        <f t="shared" si="5"/>
        <v>580953.38279601268</v>
      </c>
    </row>
    <row r="152" spans="1:9" ht="13.5" thickBot="1">
      <c r="A152" s="92" t="s">
        <v>51</v>
      </c>
      <c r="B152" s="93">
        <v>276800.32</v>
      </c>
      <c r="C152" s="93">
        <v>351137.04</v>
      </c>
      <c r="D152" s="166">
        <v>482817.8</v>
      </c>
      <c r="E152" s="166">
        <v>503578.97</v>
      </c>
      <c r="F152" s="166">
        <f>E152*F$13</f>
        <v>525232.86570999993</v>
      </c>
      <c r="G152" s="94">
        <f t="shared" si="5"/>
        <v>547660.30907581688</v>
      </c>
      <c r="H152" s="94">
        <f t="shared" si="5"/>
        <v>570552.50999518612</v>
      </c>
      <c r="I152" s="94">
        <f t="shared" si="5"/>
        <v>594629.82591698295</v>
      </c>
    </row>
    <row r="153" spans="1:9" ht="13.5" thickBot="1">
      <c r="A153" s="92" t="s">
        <v>52</v>
      </c>
      <c r="B153" s="93">
        <v>287986.28000000003</v>
      </c>
      <c r="C153" s="93">
        <v>350386.77</v>
      </c>
      <c r="D153" s="166">
        <v>470517.29</v>
      </c>
      <c r="E153" s="166">
        <v>465123</v>
      </c>
      <c r="F153" s="166">
        <v>465123</v>
      </c>
      <c r="G153" s="94">
        <f t="shared" si="5"/>
        <v>484983.75209999998</v>
      </c>
      <c r="H153" s="94">
        <f t="shared" si="5"/>
        <v>505256.07293778</v>
      </c>
      <c r="I153" s="94">
        <f t="shared" si="5"/>
        <v>526577.87921575434</v>
      </c>
    </row>
    <row r="154" spans="1:9" ht="13.5" thickBot="1">
      <c r="A154" s="92" t="s">
        <v>53</v>
      </c>
      <c r="B154" s="93">
        <v>322308.46999999997</v>
      </c>
      <c r="C154" s="93">
        <v>366111.3</v>
      </c>
      <c r="D154" s="166">
        <v>644877.9</v>
      </c>
      <c r="E154" s="166">
        <v>672607.65</v>
      </c>
      <c r="F154" s="166">
        <f>E154*F$13</f>
        <v>701529.77894999995</v>
      </c>
      <c r="G154" s="94">
        <f t="shared" si="5"/>
        <v>731485.10051116487</v>
      </c>
      <c r="H154" s="94">
        <f t="shared" si="5"/>
        <v>762061.17771253164</v>
      </c>
      <c r="I154" s="94">
        <f t="shared" si="5"/>
        <v>794220.15941200044</v>
      </c>
    </row>
    <row r="155" spans="1:9" ht="13.5" thickBot="1">
      <c r="A155" s="92" t="s">
        <v>54</v>
      </c>
      <c r="B155" s="93">
        <v>339673.5</v>
      </c>
      <c r="C155" s="93">
        <v>406935.08</v>
      </c>
      <c r="D155" s="166">
        <v>620627.34</v>
      </c>
      <c r="E155" s="166">
        <v>647314.31999999995</v>
      </c>
      <c r="F155" s="166">
        <f>E155*F$13</f>
        <v>675148.83575999993</v>
      </c>
      <c r="G155" s="94">
        <f t="shared" si="5"/>
        <v>703977.69104695192</v>
      </c>
      <c r="H155" s="94">
        <f t="shared" si="5"/>
        <v>733403.95853271452</v>
      </c>
      <c r="I155" s="94">
        <f t="shared" si="5"/>
        <v>764353.60558279511</v>
      </c>
    </row>
    <row r="156" spans="1:9" ht="13.5" thickBot="1">
      <c r="A156" s="92" t="s">
        <v>55</v>
      </c>
      <c r="B156" s="93">
        <v>508835.07</v>
      </c>
      <c r="C156" s="93">
        <v>589186.38</v>
      </c>
      <c r="D156" s="166">
        <v>701436.3</v>
      </c>
      <c r="E156" s="166">
        <v>731598.06</v>
      </c>
      <c r="F156" s="166">
        <f>E156*F$13</f>
        <v>763056.77657999995</v>
      </c>
      <c r="G156" s="94">
        <f t="shared" si="5"/>
        <v>795639.30093996588</v>
      </c>
      <c r="H156" s="94">
        <f t="shared" si="5"/>
        <v>828897.02371925651</v>
      </c>
      <c r="I156" s="94">
        <f t="shared" si="5"/>
        <v>863876.47812020918</v>
      </c>
    </row>
    <row r="157" spans="1:9" ht="13.5" thickBot="1">
      <c r="A157" s="92" t="s">
        <v>5</v>
      </c>
      <c r="B157" s="96">
        <f t="shared" ref="B157:I157" si="6">SUM(B145:B156)</f>
        <v>3897127.4999999995</v>
      </c>
      <c r="C157" s="96">
        <f t="shared" si="6"/>
        <v>4738340.3100000005</v>
      </c>
      <c r="D157" s="167">
        <f t="shared" si="6"/>
        <v>6000110.3799999999</v>
      </c>
      <c r="E157" s="167">
        <f t="shared" si="6"/>
        <v>6588815.9300000016</v>
      </c>
      <c r="F157" s="167">
        <f t="shared" si="6"/>
        <v>6719841.0446700007</v>
      </c>
      <c r="G157" s="97">
        <f t="shared" si="6"/>
        <v>7006778.2572774095</v>
      </c>
      <c r="H157" s="97">
        <f t="shared" si="6"/>
        <v>7299661.5884316042</v>
      </c>
      <c r="I157" s="97">
        <f t="shared" si="6"/>
        <v>7607707.3074634187</v>
      </c>
    </row>
    <row r="158" spans="1:9" ht="12.75">
      <c r="A158" s="255" t="s">
        <v>186</v>
      </c>
      <c r="B158" s="255"/>
      <c r="C158" s="255"/>
      <c r="D158" s="255"/>
      <c r="E158" s="255"/>
      <c r="F158" s="255"/>
      <c r="G158" s="255"/>
      <c r="H158" s="255"/>
      <c r="I158" s="98"/>
    </row>
    <row r="159" spans="1:9">
      <c r="A159" s="7"/>
      <c r="B159" s="7"/>
      <c r="C159" s="7"/>
      <c r="D159" s="7"/>
      <c r="E159" s="7"/>
      <c r="F159" s="7"/>
      <c r="G159" s="7"/>
      <c r="H159" s="7"/>
      <c r="I159" s="7"/>
    </row>
    <row r="160" spans="1:9">
      <c r="A160" s="99" t="s">
        <v>31</v>
      </c>
      <c r="B160" s="7"/>
      <c r="C160" s="7"/>
      <c r="D160" s="7"/>
      <c r="E160" s="7"/>
      <c r="F160" s="7"/>
      <c r="G160" s="7"/>
      <c r="H160" s="7"/>
      <c r="I160" s="7"/>
    </row>
    <row r="161" spans="1:9">
      <c r="A161" s="2" t="s">
        <v>142</v>
      </c>
      <c r="B161" s="7"/>
      <c r="C161" s="7"/>
      <c r="D161" s="7"/>
      <c r="E161" s="7"/>
      <c r="F161" s="7"/>
      <c r="G161" s="7"/>
      <c r="H161" s="7"/>
      <c r="I161" s="7"/>
    </row>
    <row r="162" spans="1:9">
      <c r="A162" s="265" t="s">
        <v>158</v>
      </c>
      <c r="B162" s="265"/>
      <c r="C162" s="265"/>
      <c r="D162" s="265"/>
      <c r="E162" s="265"/>
      <c r="F162" s="265"/>
      <c r="G162" s="265"/>
      <c r="H162" s="265"/>
      <c r="I162" s="265"/>
    </row>
    <row r="163" spans="1:9">
      <c r="A163" s="2" t="s">
        <v>32</v>
      </c>
      <c r="B163" s="7"/>
      <c r="C163" s="7"/>
      <c r="D163" s="7"/>
      <c r="E163" s="7"/>
      <c r="F163" s="7"/>
      <c r="G163" s="7"/>
      <c r="H163" s="7"/>
      <c r="I163" s="7"/>
    </row>
    <row r="164" spans="1:9">
      <c r="A164" s="7" t="s">
        <v>73</v>
      </c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3" t="s">
        <v>56</v>
      </c>
      <c r="B165" s="25"/>
      <c r="C165" s="25"/>
      <c r="D165" s="25"/>
      <c r="E165" s="25"/>
      <c r="F165" s="25"/>
      <c r="G165" s="25"/>
      <c r="H165" s="25"/>
      <c r="I165" s="100"/>
    </row>
    <row r="166" spans="1:9" ht="12.75">
      <c r="A166" s="73"/>
      <c r="B166" s="25"/>
      <c r="C166" s="25"/>
      <c r="D166" s="25"/>
      <c r="E166" s="25"/>
      <c r="F166" s="25"/>
      <c r="G166" s="25"/>
      <c r="H166" s="25"/>
      <c r="I166" s="100"/>
    </row>
    <row r="167" spans="1:9" ht="12.75">
      <c r="A167" s="73"/>
      <c r="B167" s="25"/>
      <c r="C167" s="25"/>
      <c r="D167" s="25"/>
      <c r="E167" s="25"/>
      <c r="F167" s="25"/>
      <c r="G167" s="25"/>
      <c r="H167" s="25"/>
      <c r="I167" s="100"/>
    </row>
    <row r="168" spans="1:9" ht="12.75">
      <c r="A168" s="73"/>
      <c r="B168" s="25"/>
      <c r="C168" s="25"/>
      <c r="D168" s="25"/>
      <c r="E168" s="25"/>
      <c r="F168" s="25"/>
      <c r="G168" s="25"/>
      <c r="H168" s="25"/>
      <c r="I168" s="100"/>
    </row>
    <row r="169" spans="1:9">
      <c r="A169" s="7"/>
      <c r="B169" s="7"/>
      <c r="C169" s="7"/>
      <c r="D169" s="7"/>
      <c r="E169" s="7"/>
      <c r="F169" s="7"/>
      <c r="G169" s="7"/>
      <c r="H169" s="7"/>
      <c r="I169" s="7"/>
    </row>
    <row r="170" spans="1:9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9.5">
      <c r="A171" s="256" t="s">
        <v>132</v>
      </c>
      <c r="B171" s="256"/>
      <c r="C171" s="256"/>
      <c r="D171" s="256"/>
      <c r="E171" s="256"/>
      <c r="F171" s="256"/>
      <c r="G171" s="256"/>
      <c r="H171" s="256"/>
      <c r="I171" s="256"/>
    </row>
    <row r="172" spans="1:9" ht="19.5">
      <c r="A172" s="258" t="s">
        <v>179</v>
      </c>
      <c r="B172" s="258"/>
      <c r="C172" s="258"/>
      <c r="D172" s="258"/>
      <c r="E172" s="258"/>
      <c r="F172" s="258"/>
      <c r="G172" s="258"/>
      <c r="H172" s="258"/>
      <c r="I172" s="258"/>
    </row>
    <row r="173" spans="1:9" ht="15.75">
      <c r="A173" s="257" t="s">
        <v>183</v>
      </c>
      <c r="B173" s="257"/>
      <c r="C173" s="257"/>
      <c r="D173" s="257"/>
      <c r="E173" s="257"/>
      <c r="F173" s="257"/>
      <c r="G173" s="257"/>
      <c r="H173" s="257"/>
      <c r="I173" s="257"/>
    </row>
    <row r="174" spans="1:9" ht="15.75">
      <c r="A174" s="251" t="s">
        <v>138</v>
      </c>
      <c r="B174" s="251"/>
      <c r="C174" s="251"/>
      <c r="D174" s="251"/>
      <c r="E174" s="251"/>
      <c r="F174" s="251"/>
      <c r="G174" s="251"/>
      <c r="H174" s="251"/>
      <c r="I174" s="251"/>
    </row>
    <row r="175" spans="1:9" ht="15.75">
      <c r="A175" s="250" t="s">
        <v>157</v>
      </c>
      <c r="B175" s="250"/>
      <c r="C175" s="250"/>
      <c r="D175" s="250"/>
      <c r="E175" s="250"/>
      <c r="F175" s="250"/>
      <c r="G175" s="250"/>
      <c r="H175" s="250"/>
      <c r="I175" s="250"/>
    </row>
    <row r="176" spans="1:9" ht="12.75">
      <c r="A176" s="72"/>
      <c r="B176" s="72"/>
      <c r="C176" s="72"/>
      <c r="D176" s="72"/>
      <c r="E176" s="72"/>
      <c r="F176" s="72"/>
      <c r="G176" s="72"/>
      <c r="H176" s="72"/>
      <c r="I176" s="74"/>
    </row>
    <row r="177" spans="1:9" ht="12" thickBot="1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3.5" thickBot="1">
      <c r="A178" s="252" t="s">
        <v>145</v>
      </c>
      <c r="B178" s="252"/>
      <c r="C178" s="252"/>
      <c r="D178" s="252"/>
      <c r="E178" s="253"/>
      <c r="F178" s="76">
        <v>2020</v>
      </c>
      <c r="G178" s="77">
        <v>2021</v>
      </c>
      <c r="H178" s="76">
        <v>2022</v>
      </c>
      <c r="I178" s="76">
        <v>2023</v>
      </c>
    </row>
    <row r="179" spans="1:9" ht="12.75">
      <c r="A179" s="78" t="s">
        <v>28</v>
      </c>
      <c r="B179" s="78"/>
      <c r="C179" s="78"/>
      <c r="D179" s="78"/>
      <c r="E179" s="78"/>
      <c r="F179" s="80">
        <v>1.0429999999999999</v>
      </c>
      <c r="G179" s="80">
        <v>1.0427</v>
      </c>
      <c r="H179" s="80">
        <v>1.0418000000000001</v>
      </c>
      <c r="I179" s="80">
        <v>1.0422</v>
      </c>
    </row>
    <row r="180" spans="1:9" ht="12.75">
      <c r="A180" s="78" t="s">
        <v>140</v>
      </c>
      <c r="B180" s="78"/>
      <c r="C180" s="78"/>
      <c r="D180" s="78"/>
      <c r="E180" s="78"/>
      <c r="F180" s="81">
        <v>1</v>
      </c>
      <c r="G180" s="82">
        <v>1</v>
      </c>
      <c r="H180" s="83">
        <v>1</v>
      </c>
      <c r="I180" s="83">
        <v>1</v>
      </c>
    </row>
    <row r="181" spans="1:9" ht="13.5" thickBot="1">
      <c r="A181" s="78" t="s">
        <v>141</v>
      </c>
      <c r="B181" s="78"/>
      <c r="C181" s="78"/>
      <c r="D181" s="78"/>
      <c r="E181" s="78"/>
      <c r="F181" s="84">
        <v>1</v>
      </c>
      <c r="G181" s="85">
        <v>1</v>
      </c>
      <c r="H181" s="84">
        <v>1</v>
      </c>
      <c r="I181" s="84">
        <v>1</v>
      </c>
    </row>
    <row r="182" spans="1:9" ht="13.5" thickBot="1">
      <c r="A182" s="78" t="s">
        <v>29</v>
      </c>
      <c r="B182" s="78"/>
      <c r="C182" s="78"/>
      <c r="D182" s="78"/>
      <c r="E182" s="78"/>
      <c r="F182" s="86">
        <f>F179*F180*F181</f>
        <v>1.0429999999999999</v>
      </c>
      <c r="G182" s="86">
        <f>G179*G180*G181</f>
        <v>1.0427</v>
      </c>
      <c r="H182" s="86">
        <f>H179*H180*H181</f>
        <v>1.0418000000000001</v>
      </c>
      <c r="I182" s="86">
        <f>I179*I180*I181</f>
        <v>1.0422</v>
      </c>
    </row>
    <row r="183" spans="1:9" ht="13.5" thickBot="1">
      <c r="A183" s="254"/>
      <c r="B183" s="254"/>
      <c r="C183" s="254"/>
      <c r="D183" s="254"/>
      <c r="E183" s="254"/>
      <c r="F183" s="254"/>
      <c r="G183" s="254"/>
      <c r="H183" s="254"/>
      <c r="I183" s="87"/>
    </row>
    <row r="184" spans="1:9" ht="13.5" thickBot="1">
      <c r="A184" s="88" t="s">
        <v>30</v>
      </c>
      <c r="B184" s="90">
        <v>2016</v>
      </c>
      <c r="C184" s="90">
        <v>2017</v>
      </c>
      <c r="D184" s="90">
        <v>2018</v>
      </c>
      <c r="E184" s="90">
        <v>2019</v>
      </c>
      <c r="F184" s="169">
        <v>2020</v>
      </c>
      <c r="G184" s="89">
        <v>2021</v>
      </c>
      <c r="H184" s="90">
        <v>2022</v>
      </c>
      <c r="I184" s="90">
        <v>2023</v>
      </c>
    </row>
    <row r="185" spans="1:9" ht="13.5" thickBot="1">
      <c r="A185" s="92" t="s">
        <v>44</v>
      </c>
      <c r="B185" s="93">
        <v>462457.92</v>
      </c>
      <c r="C185" s="93">
        <v>617870.62</v>
      </c>
      <c r="D185" s="166">
        <v>162854.16</v>
      </c>
      <c r="E185" s="166">
        <v>358956.41</v>
      </c>
      <c r="F185" s="166">
        <f>E185*F$13</f>
        <v>374391.53562999994</v>
      </c>
      <c r="G185" s="94">
        <f>F185*G$13</f>
        <v>390378.0542014009</v>
      </c>
      <c r="H185" s="94">
        <f>G185*H$13</f>
        <v>406695.85686701949</v>
      </c>
      <c r="I185" s="94">
        <f>H185*I$13</f>
        <v>423858.42202680773</v>
      </c>
    </row>
    <row r="186" spans="1:9" ht="13.5" thickBot="1">
      <c r="A186" s="92" t="s">
        <v>45</v>
      </c>
      <c r="B186" s="93">
        <v>382633.06</v>
      </c>
      <c r="C186" s="93">
        <v>484271.28</v>
      </c>
      <c r="D186" s="166">
        <v>873667.72</v>
      </c>
      <c r="E186" s="166">
        <v>909497.92</v>
      </c>
      <c r="F186" s="166">
        <f t="shared" ref="F186:I196" si="7">E186*F$13</f>
        <v>948606.33056000003</v>
      </c>
      <c r="G186" s="94">
        <f t="shared" si="7"/>
        <v>989111.82087491197</v>
      </c>
      <c r="H186" s="94">
        <f t="shared" si="7"/>
        <v>1030456.6949874833</v>
      </c>
      <c r="I186" s="94">
        <f t="shared" si="7"/>
        <v>1073941.9675159552</v>
      </c>
    </row>
    <row r="187" spans="1:9" ht="13.5" thickBot="1">
      <c r="A187" s="92" t="s">
        <v>46</v>
      </c>
      <c r="B187" s="93">
        <v>96162.76</v>
      </c>
      <c r="C187" s="93">
        <v>42953.68</v>
      </c>
      <c r="D187" s="166">
        <v>113577.22</v>
      </c>
      <c r="E187" s="166">
        <v>155803.84</v>
      </c>
      <c r="F187" s="166">
        <f t="shared" si="7"/>
        <v>162503.40511999998</v>
      </c>
      <c r="G187" s="94">
        <f t="shared" si="7"/>
        <v>169442.30051862396</v>
      </c>
      <c r="H187" s="94">
        <f t="shared" si="7"/>
        <v>176524.98868030246</v>
      </c>
      <c r="I187" s="94">
        <f t="shared" si="7"/>
        <v>183974.34320261123</v>
      </c>
    </row>
    <row r="188" spans="1:9" ht="13.5" thickBot="1">
      <c r="A188" s="92" t="s">
        <v>47</v>
      </c>
      <c r="B188" s="93">
        <v>81560.95</v>
      </c>
      <c r="C188" s="93">
        <v>78970.210000000006</v>
      </c>
      <c r="D188" s="166">
        <v>75546.44</v>
      </c>
      <c r="E188" s="166">
        <v>138606.99</v>
      </c>
      <c r="F188" s="166">
        <f t="shared" si="7"/>
        <v>144567.09056999997</v>
      </c>
      <c r="G188" s="94">
        <f t="shared" si="7"/>
        <v>150740.10533733896</v>
      </c>
      <c r="H188" s="94">
        <f t="shared" si="7"/>
        <v>157041.04174043974</v>
      </c>
      <c r="I188" s="94">
        <f t="shared" si="7"/>
        <v>163668.17370188629</v>
      </c>
    </row>
    <row r="189" spans="1:9" ht="13.5" thickBot="1">
      <c r="A189" s="92" t="s">
        <v>48</v>
      </c>
      <c r="B189" s="93">
        <v>109184.95</v>
      </c>
      <c r="C189" s="93">
        <v>75897.03</v>
      </c>
      <c r="D189" s="166">
        <v>82176.27</v>
      </c>
      <c r="E189" s="166">
        <v>135082.34</v>
      </c>
      <c r="F189" s="166">
        <f t="shared" si="7"/>
        <v>140890.88061999998</v>
      </c>
      <c r="G189" s="94">
        <f t="shared" si="7"/>
        <v>146906.92122247399</v>
      </c>
      <c r="H189" s="94">
        <f t="shared" si="7"/>
        <v>153047.63052957342</v>
      </c>
      <c r="I189" s="94">
        <f t="shared" si="7"/>
        <v>159506.24053792143</v>
      </c>
    </row>
    <row r="190" spans="1:9" ht="13.5" thickBot="1">
      <c r="A190" s="92" t="s">
        <v>49</v>
      </c>
      <c r="B190" s="93">
        <v>82280.2</v>
      </c>
      <c r="C190" s="93">
        <v>70106.95</v>
      </c>
      <c r="D190" s="166">
        <v>112196.31</v>
      </c>
      <c r="E190" s="166">
        <v>117636.37</v>
      </c>
      <c r="F190" s="166">
        <f t="shared" si="7"/>
        <v>122694.73390999998</v>
      </c>
      <c r="G190" s="94">
        <f t="shared" si="7"/>
        <v>127933.79904795697</v>
      </c>
      <c r="H190" s="94">
        <f t="shared" si="7"/>
        <v>133281.43184816159</v>
      </c>
      <c r="I190" s="94">
        <f t="shared" si="7"/>
        <v>138905.90827215402</v>
      </c>
    </row>
    <row r="191" spans="1:9" ht="13.5" thickBot="1">
      <c r="A191" s="92" t="s">
        <v>50</v>
      </c>
      <c r="B191" s="93">
        <v>52291.37</v>
      </c>
      <c r="C191" s="93">
        <v>55143.519999999997</v>
      </c>
      <c r="D191" s="166">
        <v>114908.39</v>
      </c>
      <c r="E191" s="166">
        <v>119849.45</v>
      </c>
      <c r="F191" s="166">
        <f t="shared" si="7"/>
        <v>125002.97634999998</v>
      </c>
      <c r="G191" s="94">
        <f t="shared" si="7"/>
        <v>130340.60344014497</v>
      </c>
      <c r="H191" s="94">
        <f t="shared" si="7"/>
        <v>135788.84066394303</v>
      </c>
      <c r="I191" s="94">
        <f t="shared" si="7"/>
        <v>141519.12973996144</v>
      </c>
    </row>
    <row r="192" spans="1:9" ht="13.5" thickBot="1">
      <c r="A192" s="92" t="s">
        <v>51</v>
      </c>
      <c r="B192" s="93">
        <v>25757.69</v>
      </c>
      <c r="C192" s="93">
        <v>41580.910000000003</v>
      </c>
      <c r="D192" s="166">
        <v>74954.91</v>
      </c>
      <c r="E192" s="166">
        <v>74980.78</v>
      </c>
      <c r="F192" s="166">
        <f t="shared" si="7"/>
        <v>78204.953539999988</v>
      </c>
      <c r="G192" s="94">
        <f t="shared" si="7"/>
        <v>81544.305056157988</v>
      </c>
      <c r="H192" s="94">
        <f t="shared" si="7"/>
        <v>84952.857007505401</v>
      </c>
      <c r="I192" s="94">
        <f t="shared" si="7"/>
        <v>88537.867573222131</v>
      </c>
    </row>
    <row r="193" spans="1:9" ht="13.5" thickBot="1">
      <c r="A193" s="92" t="s">
        <v>52</v>
      </c>
      <c r="B193" s="93">
        <v>47901.29</v>
      </c>
      <c r="C193" s="93">
        <v>23675.22</v>
      </c>
      <c r="D193" s="166">
        <v>55806.58</v>
      </c>
      <c r="E193" s="166">
        <v>58206.26</v>
      </c>
      <c r="F193" s="166">
        <f t="shared" si="7"/>
        <v>60709.129179999996</v>
      </c>
      <c r="G193" s="94">
        <f t="shared" si="7"/>
        <v>63301.408995985992</v>
      </c>
      <c r="H193" s="94">
        <f t="shared" si="7"/>
        <v>65947.407892018207</v>
      </c>
      <c r="I193" s="94">
        <f t="shared" si="7"/>
        <v>68730.388505061375</v>
      </c>
    </row>
    <row r="194" spans="1:9" ht="13.5" thickBot="1">
      <c r="A194" s="92" t="s">
        <v>53</v>
      </c>
      <c r="B194" s="93">
        <v>20439.59</v>
      </c>
      <c r="C194" s="93">
        <v>39793.71</v>
      </c>
      <c r="D194" s="166">
        <v>66182.28</v>
      </c>
      <c r="E194" s="166">
        <v>69028.12</v>
      </c>
      <c r="F194" s="166">
        <f t="shared" si="7"/>
        <v>71996.329159999994</v>
      </c>
      <c r="G194" s="94">
        <f t="shared" si="7"/>
        <v>75070.572415131988</v>
      </c>
      <c r="H194" s="94">
        <f t="shared" si="7"/>
        <v>78208.522342084514</v>
      </c>
      <c r="I194" s="94">
        <f t="shared" si="7"/>
        <v>81508.921984920482</v>
      </c>
    </row>
    <row r="195" spans="1:9" ht="13.5" thickBot="1">
      <c r="A195" s="92" t="s">
        <v>54</v>
      </c>
      <c r="B195" s="93">
        <v>22298.48</v>
      </c>
      <c r="C195" s="93">
        <v>31377.62</v>
      </c>
      <c r="D195" s="166">
        <v>45386.55</v>
      </c>
      <c r="E195" s="166">
        <v>47338.17</v>
      </c>
      <c r="F195" s="166">
        <f t="shared" si="7"/>
        <v>49373.711309999991</v>
      </c>
      <c r="G195" s="94">
        <f t="shared" si="7"/>
        <v>51481.968782936987</v>
      </c>
      <c r="H195" s="94">
        <f t="shared" si="7"/>
        <v>53633.915078063757</v>
      </c>
      <c r="I195" s="94">
        <f t="shared" si="7"/>
        <v>55897.266294358051</v>
      </c>
    </row>
    <row r="196" spans="1:9" ht="13.5" thickBot="1">
      <c r="A196" s="92" t="s">
        <v>55</v>
      </c>
      <c r="B196" s="93">
        <v>19669.8</v>
      </c>
      <c r="C196" s="93">
        <v>83438.009999999995</v>
      </c>
      <c r="D196" s="166">
        <v>106497.39</v>
      </c>
      <c r="E196" s="166">
        <v>111076.78</v>
      </c>
      <c r="F196" s="166">
        <f t="shared" si="7"/>
        <v>115853.08153999998</v>
      </c>
      <c r="G196" s="94">
        <f t="shared" si="7"/>
        <v>120800.00812175799</v>
      </c>
      <c r="H196" s="94">
        <f t="shared" si="7"/>
        <v>125849.44846124748</v>
      </c>
      <c r="I196" s="94">
        <f t="shared" si="7"/>
        <v>131160.29518631211</v>
      </c>
    </row>
    <row r="197" spans="1:9" ht="13.5" thickBot="1">
      <c r="A197" s="92" t="s">
        <v>5</v>
      </c>
      <c r="B197" s="96">
        <f t="shared" ref="B197:I197" si="8">SUM(B185:B196)</f>
        <v>1402638.06</v>
      </c>
      <c r="C197" s="96">
        <f t="shared" si="8"/>
        <v>1645078.7599999998</v>
      </c>
      <c r="D197" s="167">
        <f t="shared" si="8"/>
        <v>1883754.22</v>
      </c>
      <c r="E197" s="167">
        <f t="shared" si="8"/>
        <v>2296063.4299999997</v>
      </c>
      <c r="F197" s="167">
        <f t="shared" si="8"/>
        <v>2394794.1574900001</v>
      </c>
      <c r="G197" s="97">
        <f t="shared" si="8"/>
        <v>2497051.8680148227</v>
      </c>
      <c r="H197" s="97">
        <f t="shared" si="8"/>
        <v>2601428.6360978428</v>
      </c>
      <c r="I197" s="97">
        <f t="shared" si="8"/>
        <v>2711208.9245411707</v>
      </c>
    </row>
    <row r="198" spans="1:9" ht="12.75">
      <c r="A198" s="255" t="s">
        <v>186</v>
      </c>
      <c r="B198" s="255"/>
      <c r="C198" s="255"/>
      <c r="D198" s="255"/>
      <c r="E198" s="255"/>
      <c r="F198" s="255"/>
      <c r="G198" s="255"/>
      <c r="H198" s="255"/>
      <c r="I198" s="98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99" t="s">
        <v>31</v>
      </c>
      <c r="B200" s="7"/>
      <c r="C200" s="7"/>
      <c r="D200" s="7"/>
      <c r="E200" s="7"/>
      <c r="F200" s="7"/>
      <c r="G200" s="7"/>
      <c r="H200" s="7"/>
      <c r="I200" s="7"/>
    </row>
    <row r="201" spans="1:9">
      <c r="A201" s="2" t="s">
        <v>142</v>
      </c>
      <c r="B201" s="7"/>
      <c r="C201" s="7"/>
      <c r="D201" s="7"/>
      <c r="E201" s="7"/>
      <c r="F201" s="7"/>
      <c r="G201" s="7"/>
      <c r="H201" s="7"/>
      <c r="I201" s="7"/>
    </row>
    <row r="202" spans="1:9">
      <c r="A202" s="265" t="s">
        <v>158</v>
      </c>
      <c r="B202" s="265"/>
      <c r="C202" s="265"/>
      <c r="D202" s="265"/>
      <c r="E202" s="265"/>
      <c r="F202" s="265"/>
      <c r="G202" s="265"/>
      <c r="H202" s="265"/>
      <c r="I202" s="265"/>
    </row>
    <row r="203" spans="1:9">
      <c r="A203" s="2" t="s">
        <v>32</v>
      </c>
      <c r="B203" s="7"/>
      <c r="C203" s="7"/>
      <c r="D203" s="7"/>
      <c r="E203" s="7"/>
      <c r="F203" s="7"/>
      <c r="G203" s="7"/>
      <c r="H203" s="7"/>
      <c r="I203" s="7"/>
    </row>
    <row r="204" spans="1:9">
      <c r="A204" s="7" t="s">
        <v>73</v>
      </c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3" t="s">
        <v>56</v>
      </c>
      <c r="B205" s="25"/>
      <c r="C205" s="25"/>
      <c r="D205" s="25"/>
      <c r="E205" s="25"/>
      <c r="F205" s="25"/>
      <c r="G205" s="25"/>
      <c r="H205" s="25"/>
      <c r="I205" s="100"/>
    </row>
    <row r="206" spans="1:9" ht="12.75">
      <c r="A206" s="73"/>
      <c r="B206" s="25"/>
      <c r="C206" s="25"/>
      <c r="D206" s="25"/>
      <c r="E206" s="25"/>
      <c r="F206" s="25"/>
      <c r="G206" s="25"/>
      <c r="H206" s="25"/>
      <c r="I206" s="100"/>
    </row>
    <row r="207" spans="1:9" ht="12.75">
      <c r="A207" s="73"/>
      <c r="B207" s="25"/>
      <c r="C207" s="25"/>
      <c r="D207" s="25"/>
      <c r="E207" s="25"/>
      <c r="F207" s="25"/>
      <c r="G207" s="25"/>
      <c r="H207" s="25"/>
      <c r="I207" s="100"/>
    </row>
    <row r="208" spans="1:9" ht="12.75">
      <c r="A208" s="73"/>
      <c r="B208" s="25"/>
      <c r="C208" s="25"/>
      <c r="D208" s="25"/>
      <c r="E208" s="25"/>
      <c r="F208" s="25"/>
      <c r="G208" s="25"/>
      <c r="H208" s="25"/>
      <c r="I208" s="100"/>
    </row>
    <row r="209" spans="1:9" ht="12.75">
      <c r="A209" s="73"/>
      <c r="B209" s="25"/>
      <c r="C209" s="25"/>
      <c r="D209" s="25"/>
      <c r="E209" s="25"/>
      <c r="F209" s="25"/>
      <c r="G209" s="25"/>
      <c r="H209" s="25"/>
      <c r="I209" s="100"/>
    </row>
    <row r="210" spans="1:9" ht="12.75">
      <c r="A210" s="73"/>
      <c r="B210" s="25"/>
      <c r="C210" s="25"/>
      <c r="D210" s="25"/>
      <c r="E210" s="25"/>
      <c r="F210" s="25"/>
      <c r="G210" s="25"/>
      <c r="H210" s="25"/>
      <c r="I210" s="100"/>
    </row>
    <row r="211" spans="1:9">
      <c r="A211" s="7"/>
      <c r="B211" s="7"/>
      <c r="C211" s="7"/>
      <c r="D211" s="7"/>
      <c r="E211" s="7"/>
      <c r="F211" s="7"/>
      <c r="G211" s="7"/>
      <c r="H211" s="7"/>
      <c r="I211" s="7"/>
    </row>
    <row r="212" spans="1:9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9.5">
      <c r="A213" s="256" t="s">
        <v>132</v>
      </c>
      <c r="B213" s="256"/>
      <c r="C213" s="256"/>
      <c r="D213" s="256"/>
      <c r="E213" s="256"/>
      <c r="F213" s="256"/>
      <c r="G213" s="256"/>
      <c r="H213" s="256"/>
      <c r="I213" s="256"/>
    </row>
    <row r="214" spans="1:9" ht="19.5">
      <c r="A214" s="258" t="s">
        <v>179</v>
      </c>
      <c r="B214" s="258"/>
      <c r="C214" s="258"/>
      <c r="D214" s="258"/>
      <c r="E214" s="258"/>
      <c r="F214" s="258"/>
      <c r="G214" s="258"/>
      <c r="H214" s="258"/>
      <c r="I214" s="258"/>
    </row>
    <row r="215" spans="1:9" ht="15.75">
      <c r="A215" s="257" t="s">
        <v>183</v>
      </c>
      <c r="B215" s="257"/>
      <c r="C215" s="257"/>
      <c r="D215" s="257"/>
      <c r="E215" s="257"/>
      <c r="F215" s="257"/>
      <c r="G215" s="257"/>
      <c r="H215" s="257"/>
      <c r="I215" s="257"/>
    </row>
    <row r="216" spans="1:9" ht="15.75">
      <c r="A216" s="251" t="s">
        <v>138</v>
      </c>
      <c r="B216" s="251"/>
      <c r="C216" s="251"/>
      <c r="D216" s="251"/>
      <c r="E216" s="251"/>
      <c r="F216" s="251"/>
      <c r="G216" s="251"/>
      <c r="H216" s="251"/>
      <c r="I216" s="251"/>
    </row>
    <row r="217" spans="1:9" ht="15.75">
      <c r="A217" s="250" t="s">
        <v>157</v>
      </c>
      <c r="B217" s="250"/>
      <c r="C217" s="250"/>
      <c r="D217" s="250"/>
      <c r="E217" s="250"/>
      <c r="F217" s="250"/>
      <c r="G217" s="250"/>
      <c r="H217" s="250"/>
      <c r="I217" s="250"/>
    </row>
    <row r="218" spans="1:9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2" thickBot="1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3.5" thickBot="1">
      <c r="A220" s="252" t="s">
        <v>146</v>
      </c>
      <c r="B220" s="252"/>
      <c r="C220" s="252"/>
      <c r="D220" s="252"/>
      <c r="E220" s="253"/>
      <c r="F220" s="76">
        <v>2020</v>
      </c>
      <c r="G220" s="77">
        <v>2021</v>
      </c>
      <c r="H220" s="76">
        <v>2022</v>
      </c>
      <c r="I220" s="76">
        <v>2023</v>
      </c>
    </row>
    <row r="221" spans="1:9" ht="12.75">
      <c r="A221" s="78" t="s">
        <v>28</v>
      </c>
      <c r="B221" s="78"/>
      <c r="C221" s="78"/>
      <c r="D221" s="78"/>
      <c r="E221" s="78"/>
      <c r="F221" s="80">
        <v>1.0429999999999999</v>
      </c>
      <c r="G221" s="80">
        <v>1.0427</v>
      </c>
      <c r="H221" s="80">
        <v>1.0418000000000001</v>
      </c>
      <c r="I221" s="80">
        <v>1.0422</v>
      </c>
    </row>
    <row r="222" spans="1:9" ht="12.75">
      <c r="A222" s="78" t="s">
        <v>140</v>
      </c>
      <c r="B222" s="78"/>
      <c r="C222" s="78"/>
      <c r="D222" s="78"/>
      <c r="E222" s="78"/>
      <c r="F222" s="81">
        <v>1</v>
      </c>
      <c r="G222" s="82">
        <v>1</v>
      </c>
      <c r="H222" s="83">
        <v>1</v>
      </c>
      <c r="I222" s="83">
        <v>1</v>
      </c>
    </row>
    <row r="223" spans="1:9" ht="13.5" thickBot="1">
      <c r="A223" s="78" t="s">
        <v>141</v>
      </c>
      <c r="B223" s="78"/>
      <c r="C223" s="78"/>
      <c r="D223" s="78"/>
      <c r="E223" s="78"/>
      <c r="F223" s="84">
        <v>1</v>
      </c>
      <c r="G223" s="85">
        <v>1</v>
      </c>
      <c r="H223" s="84">
        <v>1</v>
      </c>
      <c r="I223" s="84">
        <v>1</v>
      </c>
    </row>
    <row r="224" spans="1:9" ht="13.5" thickBot="1">
      <c r="A224" s="78" t="s">
        <v>29</v>
      </c>
      <c r="B224" s="78"/>
      <c r="C224" s="78"/>
      <c r="D224" s="78"/>
      <c r="E224" s="78"/>
      <c r="F224" s="86">
        <f>F221*F222*F223</f>
        <v>1.0429999999999999</v>
      </c>
      <c r="G224" s="86">
        <f>G221*G222*G223</f>
        <v>1.0427</v>
      </c>
      <c r="H224" s="86">
        <f>H221*H222*H223</f>
        <v>1.0418000000000001</v>
      </c>
      <c r="I224" s="86">
        <f>I221*I222*I223</f>
        <v>1.0422</v>
      </c>
    </row>
    <row r="225" spans="1:9" ht="13.5" thickBot="1">
      <c r="A225" s="254"/>
      <c r="B225" s="254"/>
      <c r="C225" s="254"/>
      <c r="D225" s="254"/>
      <c r="E225" s="254"/>
      <c r="F225" s="254"/>
      <c r="G225" s="254"/>
      <c r="H225" s="254"/>
      <c r="I225" s="87"/>
    </row>
    <row r="226" spans="1:9" ht="13.5" thickBot="1">
      <c r="A226" s="88" t="s">
        <v>30</v>
      </c>
      <c r="B226" s="90">
        <v>2016</v>
      </c>
      <c r="C226" s="90">
        <v>2017</v>
      </c>
      <c r="D226" s="90">
        <v>2018</v>
      </c>
      <c r="E226" s="90">
        <v>2019</v>
      </c>
      <c r="F226" s="169">
        <v>2020</v>
      </c>
      <c r="G226" s="89">
        <v>2021</v>
      </c>
      <c r="H226" s="90">
        <v>2022</v>
      </c>
      <c r="I226" s="90">
        <v>2023</v>
      </c>
    </row>
    <row r="227" spans="1:9" ht="13.5" thickBot="1">
      <c r="A227" s="92" t="s">
        <v>44</v>
      </c>
      <c r="B227" s="93">
        <v>2585361.27</v>
      </c>
      <c r="C227" s="93">
        <v>2254755.36</v>
      </c>
      <c r="D227" s="166">
        <v>3685781.48</v>
      </c>
      <c r="E227" s="166">
        <v>3090726.59</v>
      </c>
      <c r="F227" s="166">
        <f>E227*F$13</f>
        <v>3223627.8333699997</v>
      </c>
      <c r="G227" s="94">
        <f>F227*G$13</f>
        <v>3361276.7418548986</v>
      </c>
      <c r="H227" s="94">
        <f>G227*H$13</f>
        <v>3501778.1096644336</v>
      </c>
      <c r="I227" s="94">
        <f>H227*I$13</f>
        <v>3649553.1458922727</v>
      </c>
    </row>
    <row r="228" spans="1:9" ht="13.5" thickBot="1">
      <c r="A228" s="92" t="s">
        <v>45</v>
      </c>
      <c r="B228" s="93">
        <v>2639152.9900000002</v>
      </c>
      <c r="C228" s="93">
        <v>1693576.63</v>
      </c>
      <c r="D228" s="166">
        <v>3099920.3</v>
      </c>
      <c r="E228" s="166">
        <v>2582749.56</v>
      </c>
      <c r="F228" s="166">
        <f t="shared" ref="F228:I238" si="9">E228*F$13</f>
        <v>2693807.7910799999</v>
      </c>
      <c r="G228" s="94">
        <f t="shared" si="9"/>
        <v>2808833.3837591158</v>
      </c>
      <c r="H228" s="94">
        <f t="shared" si="9"/>
        <v>2926242.6192002469</v>
      </c>
      <c r="I228" s="94">
        <f t="shared" si="9"/>
        <v>3049730.0577304973</v>
      </c>
    </row>
    <row r="229" spans="1:9" ht="13.5" thickBot="1">
      <c r="A229" s="92" t="s">
        <v>46</v>
      </c>
      <c r="B229" s="93">
        <v>1922235.3</v>
      </c>
      <c r="C229" s="93">
        <v>1714516.6</v>
      </c>
      <c r="D229" s="166">
        <v>1942290.02</v>
      </c>
      <c r="E229" s="166">
        <v>2255570.42</v>
      </c>
      <c r="F229" s="166">
        <f t="shared" si="9"/>
        <v>2352559.9480599998</v>
      </c>
      <c r="G229" s="94">
        <f t="shared" si="9"/>
        <v>2453014.2578421617</v>
      </c>
      <c r="H229" s="94">
        <f t="shared" si="9"/>
        <v>2555550.2538199644</v>
      </c>
      <c r="I229" s="94">
        <f t="shared" si="9"/>
        <v>2663394.4745311667</v>
      </c>
    </row>
    <row r="230" spans="1:9" ht="13.5" thickBot="1">
      <c r="A230" s="92" t="s">
        <v>47</v>
      </c>
      <c r="B230" s="93">
        <v>2074601.25</v>
      </c>
      <c r="C230" s="93">
        <v>2038192.01</v>
      </c>
      <c r="D230" s="166">
        <v>2364892.11</v>
      </c>
      <c r="E230" s="166">
        <v>2401525.33</v>
      </c>
      <c r="F230" s="166">
        <f t="shared" si="9"/>
        <v>2504790.9191899998</v>
      </c>
      <c r="G230" s="94">
        <f t="shared" si="9"/>
        <v>2611745.4914394128</v>
      </c>
      <c r="H230" s="94">
        <f t="shared" si="9"/>
        <v>2720916.4529815805</v>
      </c>
      <c r="I230" s="94">
        <f t="shared" si="9"/>
        <v>2835739.1272974033</v>
      </c>
    </row>
    <row r="231" spans="1:9" ht="13.5" thickBot="1">
      <c r="A231" s="92" t="s">
        <v>48</v>
      </c>
      <c r="B231" s="93">
        <v>2551180.85</v>
      </c>
      <c r="C231" s="93">
        <v>2710303.4</v>
      </c>
      <c r="D231" s="166">
        <v>2654472.7200000002</v>
      </c>
      <c r="E231" s="166">
        <v>2902297.16</v>
      </c>
      <c r="F231" s="166">
        <f t="shared" si="9"/>
        <v>3027095.9378800001</v>
      </c>
      <c r="G231" s="94">
        <f t="shared" si="9"/>
        <v>3156352.934427476</v>
      </c>
      <c r="H231" s="94">
        <f t="shared" si="9"/>
        <v>3288288.4870865447</v>
      </c>
      <c r="I231" s="94">
        <f t="shared" si="9"/>
        <v>3427054.2612415971</v>
      </c>
    </row>
    <row r="232" spans="1:9" ht="13.5" thickBot="1">
      <c r="A232" s="92" t="s">
        <v>49</v>
      </c>
      <c r="B232" s="93">
        <v>2219785.98</v>
      </c>
      <c r="C232" s="93">
        <v>2239149.7000000002</v>
      </c>
      <c r="D232" s="166">
        <v>2446669.27</v>
      </c>
      <c r="E232" s="166">
        <v>2717863.27</v>
      </c>
      <c r="F232" s="166">
        <f t="shared" si="9"/>
        <v>2834731.3906099997</v>
      </c>
      <c r="G232" s="94">
        <f t="shared" si="9"/>
        <v>2955774.4209890463</v>
      </c>
      <c r="H232" s="94">
        <f t="shared" si="9"/>
        <v>3079325.7917863885</v>
      </c>
      <c r="I232" s="94">
        <f t="shared" si="9"/>
        <v>3209273.3401997741</v>
      </c>
    </row>
    <row r="233" spans="1:9" ht="13.5" thickBot="1">
      <c r="A233" s="92" t="s">
        <v>50</v>
      </c>
      <c r="B233" s="93">
        <v>1643681.92</v>
      </c>
      <c r="C233" s="93">
        <v>1623409.8</v>
      </c>
      <c r="D233" s="166">
        <v>3189053.51</v>
      </c>
      <c r="E233" s="166">
        <v>3326182.81</v>
      </c>
      <c r="F233" s="166">
        <f t="shared" si="9"/>
        <v>3469208.6708299997</v>
      </c>
      <c r="G233" s="94">
        <f t="shared" si="9"/>
        <v>3617343.8810744407</v>
      </c>
      <c r="H233" s="94">
        <f t="shared" si="9"/>
        <v>3768548.8553033527</v>
      </c>
      <c r="I233" s="94">
        <f t="shared" si="9"/>
        <v>3927581.6169971544</v>
      </c>
    </row>
    <row r="234" spans="1:9" ht="13.5" thickBot="1">
      <c r="A234" s="92" t="s">
        <v>51</v>
      </c>
      <c r="B234" s="93">
        <v>1922400.92</v>
      </c>
      <c r="C234" s="93">
        <v>2013253.17</v>
      </c>
      <c r="D234" s="166">
        <v>2328716.0699999998</v>
      </c>
      <c r="E234" s="166">
        <v>2328716.0699999998</v>
      </c>
      <c r="F234" s="166">
        <f t="shared" si="9"/>
        <v>2428850.8610099996</v>
      </c>
      <c r="G234" s="94">
        <f t="shared" si="9"/>
        <v>2532562.7927751266</v>
      </c>
      <c r="H234" s="94">
        <f t="shared" si="9"/>
        <v>2638423.917513127</v>
      </c>
      <c r="I234" s="94">
        <f t="shared" si="9"/>
        <v>2749765.4068321809</v>
      </c>
    </row>
    <row r="235" spans="1:9" ht="13.5" thickBot="1">
      <c r="A235" s="92" t="s">
        <v>52</v>
      </c>
      <c r="B235" s="93">
        <v>1509964.49</v>
      </c>
      <c r="C235" s="93">
        <v>1637177.04</v>
      </c>
      <c r="D235" s="166">
        <v>3146089</v>
      </c>
      <c r="E235" s="166">
        <v>3281370.83</v>
      </c>
      <c r="F235" s="166">
        <f t="shared" si="9"/>
        <v>3422469.77569</v>
      </c>
      <c r="G235" s="94">
        <f t="shared" si="9"/>
        <v>3568609.235111963</v>
      </c>
      <c r="H235" s="94">
        <f t="shared" si="9"/>
        <v>3717777.1011396432</v>
      </c>
      <c r="I235" s="94">
        <f t="shared" si="9"/>
        <v>3874667.2948077363</v>
      </c>
    </row>
    <row r="236" spans="1:9" ht="13.5" thickBot="1">
      <c r="A236" s="92" t="s">
        <v>53</v>
      </c>
      <c r="B236" s="93">
        <v>1824158.27</v>
      </c>
      <c r="C236" s="93">
        <v>1987361.05</v>
      </c>
      <c r="D236" s="166">
        <v>1995167.48</v>
      </c>
      <c r="E236" s="166">
        <v>2080959.68</v>
      </c>
      <c r="F236" s="166">
        <f t="shared" si="9"/>
        <v>2170440.94624</v>
      </c>
      <c r="G236" s="94">
        <f t="shared" si="9"/>
        <v>2263118.774644448</v>
      </c>
      <c r="H236" s="94">
        <f t="shared" si="9"/>
        <v>2357717.1394245862</v>
      </c>
      <c r="I236" s="94">
        <f t="shared" si="9"/>
        <v>2457212.8027083036</v>
      </c>
    </row>
    <row r="237" spans="1:9" ht="13.5" thickBot="1">
      <c r="A237" s="92" t="s">
        <v>54</v>
      </c>
      <c r="B237" s="93">
        <v>2059617.87</v>
      </c>
      <c r="C237" s="93">
        <v>3625912.26</v>
      </c>
      <c r="D237" s="166">
        <v>2506167.66</v>
      </c>
      <c r="E237" s="166">
        <v>2613932.87</v>
      </c>
      <c r="F237" s="166">
        <f t="shared" si="9"/>
        <v>2726331.9834099999</v>
      </c>
      <c r="G237" s="94">
        <f t="shared" si="9"/>
        <v>2842746.3591016065</v>
      </c>
      <c r="H237" s="94">
        <f t="shared" si="9"/>
        <v>2961573.1569120539</v>
      </c>
      <c r="I237" s="94">
        <f t="shared" si="9"/>
        <v>3086551.5441337428</v>
      </c>
    </row>
    <row r="238" spans="1:9" ht="13.5" thickBot="1">
      <c r="A238" s="92" t="s">
        <v>55</v>
      </c>
      <c r="B238" s="93">
        <v>2368324.2200000002</v>
      </c>
      <c r="C238" s="93">
        <v>4458743.5999999996</v>
      </c>
      <c r="D238" s="166">
        <v>3068786.12</v>
      </c>
      <c r="E238" s="166">
        <v>3200743.92</v>
      </c>
      <c r="F238" s="166">
        <f t="shared" si="9"/>
        <v>3338375.9085599999</v>
      </c>
      <c r="G238" s="94">
        <f t="shared" si="9"/>
        <v>3480924.5598555119</v>
      </c>
      <c r="H238" s="94">
        <f t="shared" si="9"/>
        <v>3626427.2064574724</v>
      </c>
      <c r="I238" s="94">
        <f t="shared" si="9"/>
        <v>3779462.4345699777</v>
      </c>
    </row>
    <row r="239" spans="1:9" ht="13.5" thickBot="1">
      <c r="A239" s="92" t="s">
        <v>5</v>
      </c>
      <c r="B239" s="96">
        <f t="shared" ref="B239:I239" si="10">SUM(B227:B238)</f>
        <v>25320465.329999994</v>
      </c>
      <c r="C239" s="96">
        <f t="shared" si="10"/>
        <v>27996350.620000005</v>
      </c>
      <c r="D239" s="96">
        <f t="shared" si="10"/>
        <v>32428005.739999998</v>
      </c>
      <c r="E239" s="167">
        <f t="shared" si="10"/>
        <v>32782638.509999998</v>
      </c>
      <c r="F239" s="167">
        <f t="shared" si="10"/>
        <v>34192291.96593</v>
      </c>
      <c r="G239" s="97">
        <f t="shared" si="10"/>
        <v>35652302.832875215</v>
      </c>
      <c r="H239" s="97">
        <f t="shared" si="10"/>
        <v>37142569.091289394</v>
      </c>
      <c r="I239" s="97">
        <f t="shared" si="10"/>
        <v>38709985.506941803</v>
      </c>
    </row>
    <row r="240" spans="1:9" ht="12.75">
      <c r="A240" s="255" t="s">
        <v>186</v>
      </c>
      <c r="B240" s="255"/>
      <c r="C240" s="255"/>
      <c r="D240" s="255"/>
      <c r="E240" s="255"/>
      <c r="F240" s="255"/>
      <c r="G240" s="255"/>
      <c r="H240" s="255"/>
      <c r="I240" s="98"/>
    </row>
    <row r="241" spans="1:9">
      <c r="A241" s="7"/>
      <c r="B241" s="7"/>
      <c r="C241" s="7"/>
      <c r="D241" s="7"/>
      <c r="E241" s="7"/>
      <c r="F241" s="7"/>
      <c r="G241" s="7"/>
      <c r="H241" s="7"/>
      <c r="I241" s="7"/>
    </row>
    <row r="242" spans="1:9">
      <c r="A242" s="99" t="s">
        <v>31</v>
      </c>
      <c r="B242" s="7"/>
      <c r="C242" s="7"/>
      <c r="D242" s="7"/>
      <c r="E242" s="7"/>
      <c r="F242" s="7"/>
      <c r="G242" s="7"/>
      <c r="H242" s="7"/>
      <c r="I242" s="7"/>
    </row>
    <row r="243" spans="1:9">
      <c r="A243" s="2" t="s">
        <v>142</v>
      </c>
      <c r="B243" s="7"/>
      <c r="C243" s="7"/>
      <c r="D243" s="7"/>
      <c r="E243" s="7"/>
      <c r="F243" s="7"/>
      <c r="G243" s="7"/>
      <c r="H243" s="7"/>
      <c r="I243" s="7"/>
    </row>
    <row r="244" spans="1:9">
      <c r="A244" s="265" t="s">
        <v>158</v>
      </c>
      <c r="B244" s="265"/>
      <c r="C244" s="265"/>
      <c r="D244" s="265"/>
      <c r="E244" s="265"/>
      <c r="F244" s="265"/>
      <c r="G244" s="265"/>
      <c r="H244" s="265"/>
      <c r="I244" s="265"/>
    </row>
    <row r="245" spans="1:9">
      <c r="A245" s="2" t="s">
        <v>32</v>
      </c>
      <c r="B245" s="7"/>
      <c r="C245" s="7"/>
      <c r="D245" s="7"/>
      <c r="E245" s="7"/>
      <c r="F245" s="7"/>
      <c r="G245" s="7"/>
      <c r="H245" s="7"/>
      <c r="I245" s="7"/>
    </row>
    <row r="246" spans="1:9">
      <c r="A246" s="7" t="s">
        <v>73</v>
      </c>
      <c r="B246" s="7"/>
      <c r="C246" s="7"/>
      <c r="D246" s="7"/>
      <c r="E246" s="7"/>
      <c r="F246" s="7"/>
      <c r="G246" s="7"/>
      <c r="H246" s="7"/>
      <c r="I246" s="7"/>
    </row>
    <row r="247" spans="1:9" ht="12.75">
      <c r="A247" s="73" t="s">
        <v>56</v>
      </c>
      <c r="B247" s="25"/>
      <c r="C247" s="25"/>
      <c r="D247" s="25"/>
      <c r="E247" s="25"/>
      <c r="F247" s="25"/>
      <c r="G247" s="25"/>
      <c r="H247" s="25"/>
      <c r="I247" s="100"/>
    </row>
    <row r="248" spans="1:9" ht="12.75">
      <c r="A248" s="73"/>
      <c r="B248" s="25"/>
      <c r="C248" s="25"/>
      <c r="D248" s="25"/>
      <c r="E248" s="25"/>
      <c r="F248" s="25"/>
      <c r="G248" s="25"/>
      <c r="H248" s="25"/>
      <c r="I248" s="100"/>
    </row>
    <row r="249" spans="1:9" ht="12.75">
      <c r="A249" s="73"/>
      <c r="B249" s="25"/>
      <c r="C249" s="25"/>
      <c r="D249" s="25"/>
      <c r="E249" s="25"/>
      <c r="F249" s="25"/>
      <c r="G249" s="25"/>
      <c r="H249" s="25"/>
      <c r="I249" s="100"/>
    </row>
    <row r="250" spans="1:9" ht="12.75">
      <c r="A250" s="73"/>
      <c r="B250" s="25"/>
      <c r="C250" s="25"/>
      <c r="D250" s="25"/>
      <c r="E250" s="25"/>
      <c r="F250" s="25"/>
      <c r="G250" s="25"/>
      <c r="H250" s="25"/>
      <c r="I250" s="100"/>
    </row>
    <row r="251" spans="1:9" ht="12.75">
      <c r="A251" s="73"/>
      <c r="B251" s="25"/>
      <c r="C251" s="25"/>
      <c r="D251" s="25"/>
      <c r="E251" s="25"/>
      <c r="F251" s="25"/>
      <c r="G251" s="25"/>
      <c r="H251" s="25"/>
      <c r="I251" s="100"/>
    </row>
    <row r="252" spans="1:9" ht="12.75">
      <c r="A252" s="73"/>
      <c r="B252" s="25"/>
      <c r="C252" s="25"/>
      <c r="D252" s="25"/>
      <c r="E252" s="25"/>
      <c r="F252" s="25"/>
      <c r="G252" s="25"/>
      <c r="H252" s="25"/>
      <c r="I252" s="100"/>
    </row>
    <row r="253" spans="1:9">
      <c r="A253" s="25"/>
      <c r="B253" s="25"/>
      <c r="C253" s="25"/>
      <c r="D253" s="25"/>
      <c r="E253" s="25"/>
      <c r="F253" s="25"/>
      <c r="G253" s="25"/>
      <c r="H253" s="25"/>
      <c r="I253" s="7"/>
    </row>
    <row r="254" spans="1:9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9.5">
      <c r="A255" s="256" t="s">
        <v>132</v>
      </c>
      <c r="B255" s="256"/>
      <c r="C255" s="256"/>
      <c r="D255" s="256"/>
      <c r="E255" s="256"/>
      <c r="F255" s="256"/>
      <c r="G255" s="256"/>
      <c r="H255" s="256"/>
      <c r="I255" s="256"/>
    </row>
    <row r="256" spans="1:9" ht="19.5">
      <c r="A256" s="258" t="s">
        <v>179</v>
      </c>
      <c r="B256" s="258"/>
      <c r="C256" s="258"/>
      <c r="D256" s="258"/>
      <c r="E256" s="258"/>
      <c r="F256" s="258"/>
      <c r="G256" s="258"/>
      <c r="H256" s="258"/>
      <c r="I256" s="258"/>
    </row>
    <row r="257" spans="1:9" ht="15.75">
      <c r="A257" s="257" t="s">
        <v>183</v>
      </c>
      <c r="B257" s="257"/>
      <c r="C257" s="257"/>
      <c r="D257" s="257"/>
      <c r="E257" s="257"/>
      <c r="F257" s="257"/>
      <c r="G257" s="257"/>
      <c r="H257" s="257"/>
      <c r="I257" s="257"/>
    </row>
    <row r="258" spans="1:9" ht="15.75">
      <c r="A258" s="251" t="s">
        <v>138</v>
      </c>
      <c r="B258" s="251"/>
      <c r="C258" s="251"/>
      <c r="D258" s="251"/>
      <c r="E258" s="251"/>
      <c r="F258" s="251"/>
      <c r="G258" s="251"/>
      <c r="H258" s="251"/>
      <c r="I258" s="251"/>
    </row>
    <row r="259" spans="1:9" ht="15.75">
      <c r="A259" s="250" t="s">
        <v>157</v>
      </c>
      <c r="B259" s="250"/>
      <c r="C259" s="250"/>
      <c r="D259" s="250"/>
      <c r="E259" s="250"/>
      <c r="F259" s="250"/>
      <c r="G259" s="250"/>
      <c r="H259" s="250"/>
      <c r="I259" s="250"/>
    </row>
    <row r="260" spans="1:9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2" thickBot="1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3.5" thickBot="1">
      <c r="A262" s="252" t="s">
        <v>147</v>
      </c>
      <c r="B262" s="252"/>
      <c r="C262" s="252"/>
      <c r="D262" s="252"/>
      <c r="E262" s="253"/>
      <c r="F262" s="76">
        <v>2020</v>
      </c>
      <c r="G262" s="77">
        <v>2021</v>
      </c>
      <c r="H262" s="76">
        <v>2022</v>
      </c>
      <c r="I262" s="76">
        <v>2023</v>
      </c>
    </row>
    <row r="263" spans="1:9" ht="13.5" thickBot="1">
      <c r="A263" s="78" t="s">
        <v>28</v>
      </c>
      <c r="B263" s="78"/>
      <c r="C263" s="78"/>
      <c r="D263" s="78"/>
      <c r="E263" s="78"/>
      <c r="F263" s="79">
        <v>1.0429999999999999</v>
      </c>
      <c r="G263" s="80">
        <v>1.0427</v>
      </c>
      <c r="H263" s="80">
        <v>1.0418000000000001</v>
      </c>
      <c r="I263" s="80">
        <v>1.0422</v>
      </c>
    </row>
    <row r="264" spans="1:9" ht="12.75">
      <c r="A264" s="78" t="s">
        <v>140</v>
      </c>
      <c r="B264" s="78"/>
      <c r="C264" s="78"/>
      <c r="D264" s="78"/>
      <c r="E264" s="78"/>
      <c r="F264" s="81">
        <v>1</v>
      </c>
      <c r="G264" s="82">
        <v>1</v>
      </c>
      <c r="H264" s="83">
        <v>1</v>
      </c>
      <c r="I264" s="83">
        <v>1</v>
      </c>
    </row>
    <row r="265" spans="1:9" ht="13.5" thickBot="1">
      <c r="A265" s="78" t="s">
        <v>141</v>
      </c>
      <c r="B265" s="78"/>
      <c r="C265" s="78"/>
      <c r="D265" s="78"/>
      <c r="E265" s="78"/>
      <c r="F265" s="84">
        <v>1</v>
      </c>
      <c r="G265" s="85">
        <v>1</v>
      </c>
      <c r="H265" s="84">
        <v>1</v>
      </c>
      <c r="I265" s="84">
        <v>1</v>
      </c>
    </row>
    <row r="266" spans="1:9" ht="13.5" thickBot="1">
      <c r="A266" s="78" t="s">
        <v>29</v>
      </c>
      <c r="B266" s="78"/>
      <c r="C266" s="78"/>
      <c r="D266" s="78"/>
      <c r="E266" s="78"/>
      <c r="F266" s="86">
        <f>F263*F264*F265</f>
        <v>1.0429999999999999</v>
      </c>
      <c r="G266" s="86">
        <f>G263*G264*G265</f>
        <v>1.0427</v>
      </c>
      <c r="H266" s="86">
        <f>H263*H264*H265</f>
        <v>1.0418000000000001</v>
      </c>
      <c r="I266" s="86">
        <f>I263*I264*I265</f>
        <v>1.0422</v>
      </c>
    </row>
    <row r="267" spans="1:9" ht="13.5" thickBot="1">
      <c r="A267" s="254"/>
      <c r="B267" s="254"/>
      <c r="C267" s="254"/>
      <c r="D267" s="254"/>
      <c r="E267" s="254"/>
      <c r="F267" s="254"/>
      <c r="G267" s="254"/>
      <c r="H267" s="254"/>
      <c r="I267" s="87"/>
    </row>
    <row r="268" spans="1:9" ht="13.5" thickBot="1">
      <c r="A268" s="88" t="s">
        <v>30</v>
      </c>
      <c r="B268" s="90">
        <v>2016</v>
      </c>
      <c r="C268" s="90">
        <v>2017</v>
      </c>
      <c r="D268" s="90">
        <v>2018</v>
      </c>
      <c r="E268" s="90">
        <v>2019</v>
      </c>
      <c r="F268" s="169">
        <v>2020</v>
      </c>
      <c r="G268" s="89">
        <v>2021</v>
      </c>
      <c r="H268" s="90">
        <v>2022</v>
      </c>
      <c r="I268" s="90">
        <v>2023</v>
      </c>
    </row>
    <row r="269" spans="1:9" ht="13.5" thickBot="1">
      <c r="A269" s="92" t="s">
        <v>44</v>
      </c>
      <c r="B269" s="93">
        <v>2245375.9300000002</v>
      </c>
      <c r="C269" s="93">
        <v>2090465.66</v>
      </c>
      <c r="D269" s="166">
        <v>3496430.38</v>
      </c>
      <c r="E269" s="166">
        <v>3266219.95</v>
      </c>
      <c r="F269" s="166">
        <v>3266219.95</v>
      </c>
      <c r="G269" s="94">
        <f>F269*G$13</f>
        <v>3405687.541865</v>
      </c>
      <c r="H269" s="94">
        <f>G269*H$13</f>
        <v>3548045.2811149573</v>
      </c>
      <c r="I269" s="94">
        <f>H269*I$13</f>
        <v>3697772.7919780086</v>
      </c>
    </row>
    <row r="270" spans="1:9" ht="13.5" thickBot="1">
      <c r="A270" s="92" t="s">
        <v>45</v>
      </c>
      <c r="B270" s="93">
        <v>2042021.51</v>
      </c>
      <c r="C270" s="93">
        <v>2398143.2799999998</v>
      </c>
      <c r="D270" s="166">
        <v>2016750.3</v>
      </c>
      <c r="E270" s="166">
        <v>2962725.24</v>
      </c>
      <c r="F270" s="166">
        <v>2962725.24</v>
      </c>
      <c r="G270" s="94">
        <f t="shared" ref="G270:I280" si="11">F270*G$13</f>
        <v>3089233.607748</v>
      </c>
      <c r="H270" s="94">
        <f t="shared" si="11"/>
        <v>3218363.5725518665</v>
      </c>
      <c r="I270" s="94">
        <f t="shared" si="11"/>
        <v>3354178.5153135555</v>
      </c>
    </row>
    <row r="271" spans="1:9" ht="13.5" thickBot="1">
      <c r="A271" s="92" t="s">
        <v>46</v>
      </c>
      <c r="B271" s="93">
        <v>3418312.88</v>
      </c>
      <c r="C271" s="93">
        <v>3421803.36</v>
      </c>
      <c r="D271" s="166">
        <v>3087886.93</v>
      </c>
      <c r="E271" s="166">
        <v>3096695.58</v>
      </c>
      <c r="F271" s="166">
        <v>3096695.58</v>
      </c>
      <c r="G271" s="94">
        <f t="shared" si="11"/>
        <v>3228924.4812659998</v>
      </c>
      <c r="H271" s="94">
        <f t="shared" si="11"/>
        <v>3363893.5245829187</v>
      </c>
      <c r="I271" s="94">
        <f t="shared" si="11"/>
        <v>3505849.8313203179</v>
      </c>
    </row>
    <row r="272" spans="1:9" ht="13.5" thickBot="1">
      <c r="A272" s="92" t="s">
        <v>47</v>
      </c>
      <c r="B272" s="93">
        <v>2117673.19</v>
      </c>
      <c r="C272" s="93">
        <v>2942088.27</v>
      </c>
      <c r="D272" s="166">
        <v>3241507.14</v>
      </c>
      <c r="E272" s="166">
        <v>3367768.53</v>
      </c>
      <c r="F272" s="166">
        <v>3367768.53</v>
      </c>
      <c r="G272" s="94">
        <f t="shared" si="11"/>
        <v>3511572.2462309995</v>
      </c>
      <c r="H272" s="94">
        <f t="shared" si="11"/>
        <v>3658355.9661234557</v>
      </c>
      <c r="I272" s="94">
        <f t="shared" si="11"/>
        <v>3812738.5878938655</v>
      </c>
    </row>
    <row r="273" spans="1:139" ht="13.5" thickBot="1">
      <c r="A273" s="92" t="s">
        <v>48</v>
      </c>
      <c r="B273" s="93">
        <v>2491774.16</v>
      </c>
      <c r="C273" s="93">
        <v>3838860.74</v>
      </c>
      <c r="D273" s="166">
        <v>3552872.28</v>
      </c>
      <c r="E273" s="166">
        <v>3959943.45</v>
      </c>
      <c r="F273" s="166">
        <v>3959943.45</v>
      </c>
      <c r="G273" s="94">
        <f t="shared" si="11"/>
        <v>4129033.035315</v>
      </c>
      <c r="H273" s="94">
        <f t="shared" si="11"/>
        <v>4301626.6161911674</v>
      </c>
      <c r="I273" s="94">
        <f t="shared" si="11"/>
        <v>4483155.2593944343</v>
      </c>
    </row>
    <row r="274" spans="1:139" ht="13.5" thickBot="1">
      <c r="A274" s="92" t="s">
        <v>49</v>
      </c>
      <c r="B274" s="93">
        <v>2985607.96</v>
      </c>
      <c r="C274" s="93">
        <v>2100323.36</v>
      </c>
      <c r="D274" s="166">
        <v>2732974.99</v>
      </c>
      <c r="E274" s="166">
        <v>2548572.7599999998</v>
      </c>
      <c r="F274" s="166">
        <v>2548572.7599999998</v>
      </c>
      <c r="G274" s="94">
        <f t="shared" si="11"/>
        <v>2657396.8168519996</v>
      </c>
      <c r="H274" s="94">
        <f t="shared" si="11"/>
        <v>2768476.0037964135</v>
      </c>
      <c r="I274" s="94">
        <f t="shared" si="11"/>
        <v>2885305.691156622</v>
      </c>
    </row>
    <row r="275" spans="1:139" ht="13.5" thickBot="1">
      <c r="A275" s="92" t="s">
        <v>50</v>
      </c>
      <c r="B275" s="93">
        <v>2120315.16</v>
      </c>
      <c r="C275" s="93">
        <v>2746914.8</v>
      </c>
      <c r="D275" s="166">
        <v>4506140.82</v>
      </c>
      <c r="E275" s="166">
        <v>4699904.88</v>
      </c>
      <c r="F275" s="166">
        <f>E275*F$13</f>
        <v>4902000.7898399998</v>
      </c>
      <c r="G275" s="94">
        <f t="shared" si="11"/>
        <v>5111316.223566168</v>
      </c>
      <c r="H275" s="94">
        <f t="shared" si="11"/>
        <v>5324969.2417112337</v>
      </c>
      <c r="I275" s="94">
        <f t="shared" si="11"/>
        <v>5549682.9437114475</v>
      </c>
    </row>
    <row r="276" spans="1:139" ht="13.5" thickBot="1">
      <c r="A276" s="92" t="s">
        <v>51</v>
      </c>
      <c r="B276" s="93">
        <v>2421672</v>
      </c>
      <c r="C276" s="93">
        <v>3438633.59</v>
      </c>
      <c r="D276" s="166">
        <v>2914645.33</v>
      </c>
      <c r="E276" s="166">
        <v>2914645.33</v>
      </c>
      <c r="F276" s="166">
        <v>2914645.33</v>
      </c>
      <c r="G276" s="94">
        <f t="shared" si="11"/>
        <v>3039100.6855910001</v>
      </c>
      <c r="H276" s="94">
        <f t="shared" si="11"/>
        <v>3166135.0942487041</v>
      </c>
      <c r="I276" s="94">
        <f t="shared" si="11"/>
        <v>3299745.9952259995</v>
      </c>
    </row>
    <row r="277" spans="1:139" ht="13.5" thickBot="1">
      <c r="A277" s="92" t="s">
        <v>52</v>
      </c>
      <c r="B277" s="93">
        <v>3334070.74</v>
      </c>
      <c r="C277" s="93">
        <v>2538330.59</v>
      </c>
      <c r="D277" s="166">
        <v>3759040.53</v>
      </c>
      <c r="E277" s="166">
        <v>3920679.27</v>
      </c>
      <c r="F277" s="166">
        <f>E277*F$13</f>
        <v>4089268.4786099996</v>
      </c>
      <c r="G277" s="94">
        <f t="shared" si="11"/>
        <v>4263880.2426466467</v>
      </c>
      <c r="H277" s="94">
        <f t="shared" si="11"/>
        <v>4442110.436789277</v>
      </c>
      <c r="I277" s="94">
        <f t="shared" si="11"/>
        <v>4629567.4972217847</v>
      </c>
    </row>
    <row r="278" spans="1:139" ht="13.5" thickBot="1">
      <c r="A278" s="92" t="s">
        <v>53</v>
      </c>
      <c r="B278" s="93">
        <v>2321123.9900000002</v>
      </c>
      <c r="C278" s="93">
        <v>2843848.03</v>
      </c>
      <c r="D278" s="166">
        <v>4367452.5</v>
      </c>
      <c r="E278" s="166">
        <v>4555252.96</v>
      </c>
      <c r="F278" s="166">
        <f>E278*F$13</f>
        <v>4751128.8372799996</v>
      </c>
      <c r="G278" s="94">
        <f t="shared" si="11"/>
        <v>4954002.0386318555</v>
      </c>
      <c r="H278" s="94">
        <f t="shared" si="11"/>
        <v>5161079.3238466671</v>
      </c>
      <c r="I278" s="94">
        <f t="shared" si="11"/>
        <v>5378876.8713129964</v>
      </c>
    </row>
    <row r="279" spans="1:139" s="184" customFormat="1" ht="13.5" thickBot="1">
      <c r="A279" s="183" t="s">
        <v>54</v>
      </c>
      <c r="B279" s="166">
        <v>2301890.37</v>
      </c>
      <c r="C279" s="166">
        <v>3562368.15</v>
      </c>
      <c r="D279" s="166">
        <v>3356590.33</v>
      </c>
      <c r="E279" s="166">
        <v>3500923.71</v>
      </c>
      <c r="F279" s="166">
        <f>E279*F$13</f>
        <v>3651463.4295299998</v>
      </c>
      <c r="G279" s="94">
        <f t="shared" si="11"/>
        <v>3807380.9179709307</v>
      </c>
      <c r="H279" s="94">
        <f t="shared" si="11"/>
        <v>3966529.4403421157</v>
      </c>
      <c r="I279" s="94">
        <f t="shared" si="11"/>
        <v>4133916.982724553</v>
      </c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  <c r="AC279" s="199"/>
      <c r="AD279" s="199"/>
      <c r="AE279" s="199"/>
      <c r="AF279" s="199"/>
      <c r="AG279" s="199"/>
      <c r="AH279" s="199"/>
      <c r="AI279" s="199"/>
      <c r="AJ279" s="199"/>
      <c r="AK279" s="199"/>
      <c r="AL279" s="199"/>
      <c r="AM279" s="199"/>
      <c r="AN279" s="199"/>
      <c r="AO279" s="199"/>
      <c r="AP279" s="199"/>
      <c r="AQ279" s="199"/>
      <c r="AR279" s="199"/>
      <c r="AS279" s="199"/>
      <c r="AT279" s="199"/>
      <c r="AU279" s="199"/>
      <c r="AV279" s="199"/>
      <c r="AW279" s="199"/>
      <c r="AX279" s="199"/>
      <c r="AY279" s="199"/>
      <c r="AZ279" s="199"/>
      <c r="BA279" s="199"/>
      <c r="BB279" s="199"/>
      <c r="BC279" s="199"/>
      <c r="BD279" s="199"/>
      <c r="BE279" s="199"/>
      <c r="BF279" s="199"/>
      <c r="BG279" s="199"/>
      <c r="BH279" s="199"/>
      <c r="BI279" s="199"/>
      <c r="BJ279" s="199"/>
      <c r="BK279" s="199"/>
      <c r="BL279" s="199"/>
      <c r="BM279" s="199"/>
      <c r="BN279" s="199"/>
      <c r="BO279" s="199"/>
      <c r="BP279" s="199"/>
      <c r="BQ279" s="199"/>
      <c r="BR279" s="199"/>
      <c r="BS279" s="199"/>
      <c r="BT279" s="199"/>
      <c r="BU279" s="199"/>
      <c r="BV279" s="199"/>
      <c r="BW279" s="199"/>
      <c r="BX279" s="199"/>
      <c r="BY279" s="199"/>
      <c r="BZ279" s="199"/>
      <c r="CA279" s="199"/>
      <c r="CB279" s="199"/>
      <c r="CC279" s="199"/>
      <c r="CD279" s="199"/>
      <c r="CE279" s="199"/>
      <c r="CF279" s="199"/>
      <c r="CG279" s="199"/>
      <c r="CH279" s="199"/>
      <c r="CI279" s="199"/>
      <c r="CJ279" s="199"/>
      <c r="CK279" s="199"/>
      <c r="CL279" s="199"/>
      <c r="CM279" s="199"/>
      <c r="CN279" s="199"/>
      <c r="CO279" s="199"/>
      <c r="CP279" s="199"/>
      <c r="CQ279" s="199"/>
      <c r="CR279" s="199"/>
      <c r="CS279" s="199"/>
      <c r="CT279" s="199"/>
      <c r="CU279" s="199"/>
      <c r="CV279" s="199"/>
      <c r="CW279" s="199"/>
      <c r="CX279" s="199"/>
      <c r="CY279" s="199"/>
      <c r="CZ279" s="199"/>
      <c r="DA279" s="199"/>
      <c r="DB279" s="199"/>
      <c r="DC279" s="199"/>
      <c r="DD279" s="199"/>
      <c r="DE279" s="199"/>
      <c r="DF279" s="199"/>
      <c r="DG279" s="199"/>
      <c r="DH279" s="199"/>
      <c r="DI279" s="199"/>
      <c r="DJ279" s="199"/>
      <c r="DK279" s="199"/>
      <c r="DL279" s="199"/>
      <c r="DM279" s="199"/>
      <c r="DN279" s="199"/>
      <c r="DO279" s="199"/>
      <c r="DP279" s="199"/>
      <c r="DQ279" s="199"/>
      <c r="DR279" s="199"/>
      <c r="DS279" s="199"/>
      <c r="DT279" s="199"/>
      <c r="DU279" s="199"/>
      <c r="DV279" s="199"/>
      <c r="DW279" s="199"/>
      <c r="DX279" s="199"/>
      <c r="DY279" s="199"/>
      <c r="DZ279" s="199"/>
      <c r="EA279" s="199"/>
      <c r="EB279" s="199"/>
      <c r="EC279" s="199"/>
      <c r="ED279" s="199"/>
      <c r="EE279" s="199"/>
      <c r="EF279" s="199"/>
      <c r="EG279" s="199"/>
      <c r="EH279" s="199"/>
      <c r="EI279" s="199"/>
    </row>
    <row r="280" spans="1:139" ht="13.5" thickBot="1">
      <c r="A280" s="92" t="s">
        <v>55</v>
      </c>
      <c r="B280" s="93">
        <v>4031566.23</v>
      </c>
      <c r="C280" s="93">
        <v>3510640.57</v>
      </c>
      <c r="D280" s="166">
        <v>5695366.3200000003</v>
      </c>
      <c r="E280" s="166">
        <v>5940267.0700000003</v>
      </c>
      <c r="F280" s="166">
        <f>E280*F$13</f>
        <v>6195698.5540100001</v>
      </c>
      <c r="G280" s="94">
        <f t="shared" si="11"/>
        <v>6460254.8822662272</v>
      </c>
      <c r="H280" s="94">
        <f t="shared" si="11"/>
        <v>6730293.5363449557</v>
      </c>
      <c r="I280" s="94">
        <f t="shared" si="11"/>
        <v>7014311.9235787131</v>
      </c>
    </row>
    <row r="281" spans="1:139" ht="13.5" thickBot="1">
      <c r="A281" s="92" t="s">
        <v>5</v>
      </c>
      <c r="B281" s="96">
        <f t="shared" ref="B281:I281" si="12">SUM(B269:B280)</f>
        <v>31831404.120000005</v>
      </c>
      <c r="C281" s="96">
        <f t="shared" si="12"/>
        <v>35432420.399999999</v>
      </c>
      <c r="D281" s="167">
        <f t="shared" si="12"/>
        <v>42727657.850000001</v>
      </c>
      <c r="E281" s="167">
        <f t="shared" si="12"/>
        <v>44733598.729999997</v>
      </c>
      <c r="F281" s="167">
        <f t="shared" si="12"/>
        <v>45706130.929269999</v>
      </c>
      <c r="G281" s="97">
        <f t="shared" si="12"/>
        <v>47657782.719949827</v>
      </c>
      <c r="H281" s="97">
        <f t="shared" si="12"/>
        <v>49649878.037643731</v>
      </c>
      <c r="I281" s="97">
        <f t="shared" si="12"/>
        <v>51745102.890832305</v>
      </c>
    </row>
    <row r="282" spans="1:139" ht="12.75">
      <c r="A282" s="255" t="s">
        <v>186</v>
      </c>
      <c r="B282" s="255"/>
      <c r="C282" s="255"/>
      <c r="D282" s="255"/>
      <c r="E282" s="255"/>
      <c r="F282" s="255"/>
      <c r="G282" s="255"/>
      <c r="H282" s="255"/>
      <c r="I282" s="98"/>
    </row>
    <row r="283" spans="1:139">
      <c r="A283" s="7"/>
      <c r="B283" s="7"/>
      <c r="C283" s="7"/>
      <c r="D283" s="7"/>
      <c r="E283" s="7"/>
      <c r="F283" s="7"/>
      <c r="G283" s="7"/>
      <c r="H283" s="7"/>
      <c r="I283" s="7"/>
    </row>
    <row r="284" spans="1:139">
      <c r="A284" s="99" t="s">
        <v>31</v>
      </c>
      <c r="B284" s="7"/>
      <c r="C284" s="7"/>
      <c r="D284" s="7"/>
      <c r="E284" s="7"/>
      <c r="F284" s="7"/>
      <c r="G284" s="7"/>
      <c r="H284" s="7"/>
      <c r="I284" s="7"/>
    </row>
    <row r="285" spans="1:139">
      <c r="A285" s="2" t="s">
        <v>142</v>
      </c>
      <c r="B285" s="7"/>
      <c r="C285" s="7"/>
      <c r="D285" s="7"/>
      <c r="E285" s="7"/>
      <c r="F285" s="7"/>
      <c r="G285" s="7"/>
      <c r="H285" s="7"/>
      <c r="I285" s="7"/>
    </row>
    <row r="286" spans="1:139">
      <c r="A286" s="265" t="s">
        <v>158</v>
      </c>
      <c r="B286" s="265"/>
      <c r="C286" s="265"/>
      <c r="D286" s="265"/>
      <c r="E286" s="265"/>
      <c r="F286" s="265"/>
      <c r="G286" s="265"/>
      <c r="H286" s="265"/>
      <c r="I286" s="265"/>
    </row>
    <row r="287" spans="1:139">
      <c r="A287" s="2" t="s">
        <v>32</v>
      </c>
      <c r="B287" s="7"/>
      <c r="C287" s="7"/>
      <c r="D287" s="7"/>
      <c r="E287" s="7"/>
      <c r="F287" s="7"/>
      <c r="G287" s="7"/>
      <c r="H287" s="7"/>
      <c r="I287" s="7"/>
    </row>
    <row r="288" spans="1:139">
      <c r="A288" s="7" t="s">
        <v>73</v>
      </c>
      <c r="B288" s="7"/>
      <c r="C288" s="7"/>
      <c r="D288" s="7"/>
      <c r="E288" s="7"/>
      <c r="F288" s="7"/>
      <c r="G288" s="7"/>
      <c r="H288" s="7"/>
      <c r="I288" s="7"/>
    </row>
    <row r="289" spans="1:9" ht="12.75">
      <c r="A289" s="73" t="s">
        <v>56</v>
      </c>
      <c r="B289" s="25"/>
      <c r="C289" s="25"/>
      <c r="D289" s="25"/>
      <c r="E289" s="25"/>
      <c r="F289" s="25"/>
      <c r="G289" s="25"/>
      <c r="H289" s="25"/>
      <c r="I289" s="100"/>
    </row>
    <row r="290" spans="1:9">
      <c r="A290" s="25"/>
      <c r="B290" s="25"/>
      <c r="C290" s="25"/>
      <c r="D290" s="25"/>
      <c r="E290" s="25"/>
      <c r="F290" s="25"/>
      <c r="G290" s="25"/>
      <c r="H290" s="25"/>
      <c r="I290" s="7"/>
    </row>
    <row r="291" spans="1:9">
      <c r="A291" s="25"/>
      <c r="B291" s="25"/>
      <c r="C291" s="25"/>
      <c r="D291" s="25"/>
      <c r="E291" s="25"/>
      <c r="F291" s="25"/>
      <c r="G291" s="25"/>
      <c r="H291" s="25"/>
      <c r="I291" s="7"/>
    </row>
    <row r="292" spans="1:9">
      <c r="A292" s="25"/>
      <c r="B292" s="25"/>
      <c r="C292" s="25"/>
      <c r="D292" s="25"/>
      <c r="E292" s="25"/>
      <c r="F292" s="25"/>
      <c r="G292" s="25"/>
      <c r="H292" s="25"/>
      <c r="I292" s="7"/>
    </row>
    <row r="293" spans="1:9">
      <c r="A293" s="25"/>
      <c r="B293" s="25"/>
      <c r="C293" s="25"/>
      <c r="D293" s="25"/>
      <c r="E293" s="25"/>
      <c r="F293" s="25"/>
      <c r="G293" s="25"/>
      <c r="H293" s="25"/>
      <c r="I293" s="7"/>
    </row>
    <row r="294" spans="1:9">
      <c r="A294" s="25"/>
      <c r="B294" s="25"/>
      <c r="C294" s="25"/>
      <c r="D294" s="25"/>
      <c r="E294" s="25"/>
      <c r="F294" s="25"/>
      <c r="G294" s="25"/>
      <c r="H294" s="25"/>
      <c r="I294" s="7"/>
    </row>
    <row r="295" spans="1:9">
      <c r="A295" s="25"/>
      <c r="B295" s="25"/>
      <c r="C295" s="25"/>
      <c r="D295" s="25"/>
      <c r="E295" s="25"/>
      <c r="F295" s="25"/>
      <c r="G295" s="25"/>
      <c r="H295" s="25"/>
      <c r="I295" s="7"/>
    </row>
    <row r="296" spans="1:9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9.5">
      <c r="A297" s="256" t="s">
        <v>132</v>
      </c>
      <c r="B297" s="256"/>
      <c r="C297" s="256"/>
      <c r="D297" s="256"/>
      <c r="E297" s="256"/>
      <c r="F297" s="256"/>
      <c r="G297" s="256"/>
      <c r="H297" s="256"/>
      <c r="I297" s="256"/>
    </row>
    <row r="298" spans="1:9" ht="19.5">
      <c r="A298" s="258" t="s">
        <v>179</v>
      </c>
      <c r="B298" s="258"/>
      <c r="C298" s="258"/>
      <c r="D298" s="258"/>
      <c r="E298" s="258"/>
      <c r="F298" s="258"/>
      <c r="G298" s="258"/>
      <c r="H298" s="258"/>
      <c r="I298" s="258"/>
    </row>
    <row r="299" spans="1:9" ht="15.75">
      <c r="A299" s="257" t="s">
        <v>183</v>
      </c>
      <c r="B299" s="257"/>
      <c r="C299" s="257"/>
      <c r="D299" s="257"/>
      <c r="E299" s="257"/>
      <c r="F299" s="257"/>
      <c r="G299" s="257"/>
      <c r="H299" s="257"/>
      <c r="I299" s="257"/>
    </row>
    <row r="300" spans="1:9" ht="15.75">
      <c r="A300" s="251" t="s">
        <v>138</v>
      </c>
      <c r="B300" s="251"/>
      <c r="C300" s="251"/>
      <c r="D300" s="251"/>
      <c r="E300" s="251"/>
      <c r="F300" s="251"/>
      <c r="G300" s="251"/>
      <c r="H300" s="251"/>
      <c r="I300" s="251"/>
    </row>
    <row r="301" spans="1:9" ht="15.75">
      <c r="A301" s="250" t="s">
        <v>157</v>
      </c>
      <c r="B301" s="250"/>
      <c r="C301" s="250"/>
      <c r="D301" s="250"/>
      <c r="E301" s="250"/>
      <c r="F301" s="250"/>
      <c r="G301" s="250"/>
      <c r="H301" s="250"/>
      <c r="I301" s="250"/>
    </row>
    <row r="302" spans="1:9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2" thickBot="1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3.5" thickBot="1">
      <c r="A304" s="252" t="s">
        <v>148</v>
      </c>
      <c r="B304" s="252"/>
      <c r="C304" s="252"/>
      <c r="D304" s="252"/>
      <c r="E304" s="253"/>
      <c r="F304" s="76">
        <v>2020</v>
      </c>
      <c r="G304" s="77">
        <v>2021</v>
      </c>
      <c r="H304" s="76">
        <v>2022</v>
      </c>
      <c r="I304" s="76">
        <v>2023</v>
      </c>
    </row>
    <row r="305" spans="1:9" ht="13.5" thickBot="1">
      <c r="A305" s="78" t="s">
        <v>28</v>
      </c>
      <c r="B305" s="78"/>
      <c r="C305" s="78"/>
      <c r="D305" s="78"/>
      <c r="E305" s="78"/>
      <c r="F305" s="79">
        <v>1.0429999999999999</v>
      </c>
      <c r="G305" s="80">
        <v>1.0427</v>
      </c>
      <c r="H305" s="80">
        <v>1.0418000000000001</v>
      </c>
      <c r="I305" s="80">
        <v>1.0422</v>
      </c>
    </row>
    <row r="306" spans="1:9" ht="12.75">
      <c r="A306" s="78" t="s">
        <v>140</v>
      </c>
      <c r="B306" s="78"/>
      <c r="C306" s="78"/>
      <c r="D306" s="78"/>
      <c r="E306" s="78"/>
      <c r="F306" s="81">
        <v>1</v>
      </c>
      <c r="G306" s="82">
        <v>1</v>
      </c>
      <c r="H306" s="83">
        <v>1</v>
      </c>
      <c r="I306" s="83">
        <v>1</v>
      </c>
    </row>
    <row r="307" spans="1:9" ht="13.5" thickBot="1">
      <c r="A307" s="78" t="s">
        <v>141</v>
      </c>
      <c r="B307" s="78"/>
      <c r="C307" s="78"/>
      <c r="D307" s="78"/>
      <c r="E307" s="78"/>
      <c r="F307" s="84">
        <v>1</v>
      </c>
      <c r="G307" s="85">
        <v>1</v>
      </c>
      <c r="H307" s="84">
        <v>1</v>
      </c>
      <c r="I307" s="84">
        <v>1</v>
      </c>
    </row>
    <row r="308" spans="1:9" ht="13.5" thickBot="1">
      <c r="A308" s="78" t="s">
        <v>29</v>
      </c>
      <c r="B308" s="78"/>
      <c r="C308" s="78"/>
      <c r="D308" s="78"/>
      <c r="E308" s="78"/>
      <c r="F308" s="86">
        <f>F305*F306*F307</f>
        <v>1.0429999999999999</v>
      </c>
      <c r="G308" s="86">
        <f>G305*G306*G307</f>
        <v>1.0427</v>
      </c>
      <c r="H308" s="86">
        <f>H305*H306*H307</f>
        <v>1.0418000000000001</v>
      </c>
      <c r="I308" s="86">
        <f>I305*I306*I307</f>
        <v>1.0422</v>
      </c>
    </row>
    <row r="309" spans="1:9" ht="13.5" thickBot="1">
      <c r="A309" s="254"/>
      <c r="B309" s="254"/>
      <c r="C309" s="254"/>
      <c r="D309" s="254"/>
      <c r="E309" s="254"/>
      <c r="F309" s="254"/>
      <c r="G309" s="254"/>
      <c r="H309" s="254"/>
      <c r="I309" s="87"/>
    </row>
    <row r="310" spans="1:9" ht="13.5" thickBot="1">
      <c r="A310" s="88" t="s">
        <v>30</v>
      </c>
      <c r="B310" s="90">
        <v>2016</v>
      </c>
      <c r="C310" s="90">
        <v>2017</v>
      </c>
      <c r="D310" s="168">
        <v>2018</v>
      </c>
      <c r="E310" s="168">
        <v>2019</v>
      </c>
      <c r="F310" s="169">
        <v>2020</v>
      </c>
      <c r="G310" s="89">
        <v>2021</v>
      </c>
      <c r="H310" s="90">
        <v>2022</v>
      </c>
      <c r="I310" s="90">
        <v>2023</v>
      </c>
    </row>
    <row r="311" spans="1:9" ht="13.5" thickBot="1">
      <c r="A311" s="92" t="s">
        <v>44</v>
      </c>
      <c r="B311" s="93">
        <v>897499.37</v>
      </c>
      <c r="C311" s="93">
        <v>1074679.03</v>
      </c>
      <c r="D311" s="166">
        <v>1361132.92</v>
      </c>
      <c r="E311" s="166">
        <v>1223012.31</v>
      </c>
      <c r="F311" s="166">
        <v>1275234.94</v>
      </c>
      <c r="G311" s="94">
        <f>F311*G$13</f>
        <v>1329687.4719379998</v>
      </c>
      <c r="H311" s="94">
        <f>G311*H$13</f>
        <v>1385268.4082650084</v>
      </c>
      <c r="I311" s="94">
        <f>H311*I$13</f>
        <v>1443726.7350937917</v>
      </c>
    </row>
    <row r="312" spans="1:9" ht="13.5" thickBot="1">
      <c r="A312" s="92" t="s">
        <v>45</v>
      </c>
      <c r="B312" s="93">
        <v>221266.02</v>
      </c>
      <c r="C312" s="93">
        <v>282725.31</v>
      </c>
      <c r="D312" s="166">
        <v>350696.03</v>
      </c>
      <c r="E312" s="166">
        <v>393216.06</v>
      </c>
      <c r="F312" s="166">
        <v>410006.39</v>
      </c>
      <c r="G312" s="94">
        <f t="shared" ref="G312:I322" si="13">F312*G$13</f>
        <v>427513.66285299999</v>
      </c>
      <c r="H312" s="94">
        <f t="shared" si="13"/>
        <v>445383.7339602554</v>
      </c>
      <c r="I312" s="94">
        <f t="shared" si="13"/>
        <v>464178.92753337818</v>
      </c>
    </row>
    <row r="313" spans="1:9" ht="13.5" thickBot="1">
      <c r="A313" s="92" t="s">
        <v>46</v>
      </c>
      <c r="B313" s="93">
        <v>300448.15000000002</v>
      </c>
      <c r="C313" s="93">
        <v>497980.32</v>
      </c>
      <c r="D313" s="166">
        <v>486954.85</v>
      </c>
      <c r="E313" s="166">
        <v>554131.53</v>
      </c>
      <c r="F313" s="166">
        <v>577792.94999999995</v>
      </c>
      <c r="G313" s="94">
        <f t="shared" si="13"/>
        <v>602464.70896499988</v>
      </c>
      <c r="H313" s="94">
        <f t="shared" si="13"/>
        <v>627647.73379973695</v>
      </c>
      <c r="I313" s="94">
        <f t="shared" si="13"/>
        <v>654134.46816608589</v>
      </c>
    </row>
    <row r="314" spans="1:9" ht="13.5" thickBot="1">
      <c r="A314" s="92" t="s">
        <v>47</v>
      </c>
      <c r="B314" s="93">
        <v>522747.64</v>
      </c>
      <c r="C314" s="93">
        <v>1247529.6499999999</v>
      </c>
      <c r="D314" s="166">
        <v>1247547.46</v>
      </c>
      <c r="E314" s="166">
        <v>1526665.17</v>
      </c>
      <c r="F314" s="166">
        <v>1591853.77</v>
      </c>
      <c r="G314" s="94">
        <f t="shared" si="13"/>
        <v>1659825.9259790001</v>
      </c>
      <c r="H314" s="94">
        <f t="shared" si="13"/>
        <v>1729206.6496849223</v>
      </c>
      <c r="I314" s="94">
        <f t="shared" si="13"/>
        <v>1802179.170301626</v>
      </c>
    </row>
    <row r="315" spans="1:9" ht="13.5" thickBot="1">
      <c r="A315" s="92" t="s">
        <v>48</v>
      </c>
      <c r="B315" s="93">
        <v>607902.12</v>
      </c>
      <c r="C315" s="93">
        <v>505897.69</v>
      </c>
      <c r="D315" s="166">
        <v>602826.88</v>
      </c>
      <c r="E315" s="166">
        <v>555820.91</v>
      </c>
      <c r="F315" s="166">
        <v>579554.46</v>
      </c>
      <c r="G315" s="94">
        <f t="shared" si="13"/>
        <v>604301.43544199993</v>
      </c>
      <c r="H315" s="94">
        <f t="shared" si="13"/>
        <v>629561.23544347554</v>
      </c>
      <c r="I315" s="94">
        <f t="shared" si="13"/>
        <v>656128.71957919025</v>
      </c>
    </row>
    <row r="316" spans="1:9" ht="13.5" thickBot="1">
      <c r="A316" s="92" t="s">
        <v>49</v>
      </c>
      <c r="B316" s="93">
        <v>364340.8</v>
      </c>
      <c r="C316" s="93">
        <v>253295.61</v>
      </c>
      <c r="D316" s="166">
        <v>264281.59000000003</v>
      </c>
      <c r="E316" s="166">
        <v>258362.85</v>
      </c>
      <c r="F316" s="166">
        <v>269394.94</v>
      </c>
      <c r="G316" s="94">
        <f t="shared" si="13"/>
        <v>280898.10393799999</v>
      </c>
      <c r="H316" s="94">
        <f t="shared" si="13"/>
        <v>292639.64468260843</v>
      </c>
      <c r="I316" s="94">
        <f t="shared" si="13"/>
        <v>304989.03768821451</v>
      </c>
    </row>
    <row r="317" spans="1:9" ht="13.5" thickBot="1">
      <c r="A317" s="92" t="s">
        <v>50</v>
      </c>
      <c r="B317" s="93">
        <v>436753.49</v>
      </c>
      <c r="C317" s="93">
        <v>153422.96</v>
      </c>
      <c r="D317" s="166">
        <v>217565.64</v>
      </c>
      <c r="E317" s="166">
        <v>226920.95999999999</v>
      </c>
      <c r="F317" s="166">
        <v>246784.74</v>
      </c>
      <c r="G317" s="94">
        <f t="shared" si="13"/>
        <v>257322.44839799998</v>
      </c>
      <c r="H317" s="94">
        <f t="shared" si="13"/>
        <v>268078.52674103639</v>
      </c>
      <c r="I317" s="94">
        <f t="shared" si="13"/>
        <v>279391.44056950812</v>
      </c>
    </row>
    <row r="318" spans="1:9" ht="13.5" thickBot="1">
      <c r="A318" s="92" t="s">
        <v>51</v>
      </c>
      <c r="B318" s="93">
        <v>179035.51</v>
      </c>
      <c r="C318" s="93">
        <v>121547.9</v>
      </c>
      <c r="D318" s="166">
        <v>118303.95</v>
      </c>
      <c r="E318" s="166">
        <v>118303.95</v>
      </c>
      <c r="F318" s="166">
        <v>123355.53</v>
      </c>
      <c r="G318" s="94">
        <f t="shared" si="13"/>
        <v>128622.81113099999</v>
      </c>
      <c r="H318" s="94">
        <f t="shared" si="13"/>
        <v>133999.24463627581</v>
      </c>
      <c r="I318" s="94">
        <f t="shared" si="13"/>
        <v>139654.01275992664</v>
      </c>
    </row>
    <row r="319" spans="1:9" ht="13.5" thickBot="1">
      <c r="A319" s="92" t="s">
        <v>52</v>
      </c>
      <c r="B319" s="93">
        <v>71902.23</v>
      </c>
      <c r="C319" s="93">
        <v>60427.43</v>
      </c>
      <c r="D319" s="166">
        <v>93839.89</v>
      </c>
      <c r="E319" s="166">
        <v>97875.01</v>
      </c>
      <c r="F319" s="166">
        <v>106442.61</v>
      </c>
      <c r="G319" s="94">
        <f t="shared" si="13"/>
        <v>110987.709447</v>
      </c>
      <c r="H319" s="94">
        <f t="shared" si="13"/>
        <v>115626.9957018846</v>
      </c>
      <c r="I319" s="94">
        <f t="shared" si="13"/>
        <v>120506.45492050414</v>
      </c>
    </row>
    <row r="320" spans="1:9" ht="13.5" thickBot="1">
      <c r="A320" s="92" t="s">
        <v>53</v>
      </c>
      <c r="B320" s="93">
        <v>69872.22</v>
      </c>
      <c r="C320" s="93">
        <v>55158.22</v>
      </c>
      <c r="D320" s="166">
        <v>68639.63</v>
      </c>
      <c r="E320" s="166">
        <v>71591.13</v>
      </c>
      <c r="F320" s="166">
        <v>77857.94</v>
      </c>
      <c r="G320" s="94">
        <f t="shared" si="13"/>
        <v>81182.474038</v>
      </c>
      <c r="H320" s="94">
        <f t="shared" si="13"/>
        <v>84575.901452788399</v>
      </c>
      <c r="I320" s="94">
        <f t="shared" si="13"/>
        <v>88145.004494096065</v>
      </c>
    </row>
    <row r="321" spans="1:9" ht="13.5" thickBot="1">
      <c r="A321" s="92" t="s">
        <v>54</v>
      </c>
      <c r="B321" s="93">
        <v>48185.21</v>
      </c>
      <c r="C321" s="93">
        <v>48588.77</v>
      </c>
      <c r="D321" s="166">
        <v>42997.2</v>
      </c>
      <c r="E321" s="166">
        <v>44846.080000000002</v>
      </c>
      <c r="F321" s="166">
        <v>48771.73</v>
      </c>
      <c r="G321" s="94">
        <f t="shared" si="13"/>
        <v>50854.282871000003</v>
      </c>
      <c r="H321" s="94">
        <f t="shared" si="13"/>
        <v>52979.991895007806</v>
      </c>
      <c r="I321" s="94">
        <f t="shared" si="13"/>
        <v>55215.74755297714</v>
      </c>
    </row>
    <row r="322" spans="1:9" ht="13.5" thickBot="1">
      <c r="A322" s="92" t="s">
        <v>55</v>
      </c>
      <c r="B322" s="93">
        <v>479916.81</v>
      </c>
      <c r="C322" s="93">
        <v>480125.6</v>
      </c>
      <c r="D322" s="166">
        <v>772652.44</v>
      </c>
      <c r="E322" s="166">
        <v>805876.49</v>
      </c>
      <c r="F322" s="166">
        <v>876419.78</v>
      </c>
      <c r="G322" s="94">
        <f t="shared" si="13"/>
        <v>913842.90460599994</v>
      </c>
      <c r="H322" s="94">
        <f t="shared" si="13"/>
        <v>952041.53801853082</v>
      </c>
      <c r="I322" s="94">
        <f t="shared" si="13"/>
        <v>992217.69092291279</v>
      </c>
    </row>
    <row r="323" spans="1:9" ht="13.5" thickBot="1">
      <c r="A323" s="92" t="s">
        <v>5</v>
      </c>
      <c r="B323" s="96">
        <f t="shared" ref="B323:I323" si="14">SUM(B311:B322)</f>
        <v>4199869.5699999994</v>
      </c>
      <c r="C323" s="96">
        <f t="shared" si="14"/>
        <v>4781378.4899999984</v>
      </c>
      <c r="D323" s="167">
        <f t="shared" si="14"/>
        <v>5627438.4799999986</v>
      </c>
      <c r="E323" s="167">
        <f t="shared" si="14"/>
        <v>5876622.4500000002</v>
      </c>
      <c r="F323" s="167">
        <f t="shared" si="14"/>
        <v>6183469.7800000021</v>
      </c>
      <c r="G323" s="97">
        <f t="shared" si="14"/>
        <v>6447503.9396059997</v>
      </c>
      <c r="H323" s="97">
        <f t="shared" si="14"/>
        <v>6717009.6042815307</v>
      </c>
      <c r="I323" s="97">
        <f t="shared" si="14"/>
        <v>7000467.4095822116</v>
      </c>
    </row>
    <row r="324" spans="1:9" ht="12.75">
      <c r="A324" s="255" t="s">
        <v>186</v>
      </c>
      <c r="B324" s="255"/>
      <c r="C324" s="255"/>
      <c r="D324" s="255"/>
      <c r="E324" s="255"/>
      <c r="F324" s="255"/>
      <c r="G324" s="255"/>
      <c r="H324" s="255"/>
      <c r="I324" s="98"/>
    </row>
    <row r="325" spans="1:9">
      <c r="A325" s="7"/>
      <c r="B325" s="7"/>
      <c r="C325" s="7"/>
      <c r="D325" s="7"/>
      <c r="E325" s="7"/>
      <c r="F325" s="7"/>
      <c r="G325" s="7"/>
      <c r="H325" s="7"/>
      <c r="I325" s="7"/>
    </row>
    <row r="326" spans="1:9">
      <c r="A326" s="99" t="s">
        <v>31</v>
      </c>
      <c r="B326" s="7"/>
      <c r="C326" s="7"/>
      <c r="D326" s="7"/>
      <c r="E326" s="7"/>
      <c r="F326" s="7"/>
      <c r="G326" s="7"/>
      <c r="H326" s="7"/>
      <c r="I326" s="7"/>
    </row>
    <row r="327" spans="1:9">
      <c r="A327" s="2" t="s">
        <v>142</v>
      </c>
      <c r="B327" s="7"/>
      <c r="C327" s="7"/>
      <c r="D327" s="7"/>
      <c r="E327" s="7"/>
      <c r="F327" s="7"/>
      <c r="G327" s="7"/>
      <c r="H327" s="7"/>
      <c r="I327" s="7"/>
    </row>
    <row r="328" spans="1:9">
      <c r="A328" s="265" t="s">
        <v>158</v>
      </c>
      <c r="B328" s="265"/>
      <c r="C328" s="265"/>
      <c r="D328" s="265"/>
      <c r="E328" s="265"/>
      <c r="F328" s="265"/>
      <c r="G328" s="265"/>
      <c r="H328" s="265"/>
      <c r="I328" s="265"/>
    </row>
    <row r="329" spans="1:9">
      <c r="A329" s="2" t="s">
        <v>32</v>
      </c>
      <c r="B329" s="7"/>
      <c r="C329" s="7"/>
      <c r="D329" s="7"/>
      <c r="E329" s="7"/>
      <c r="F329" s="7"/>
      <c r="G329" s="7"/>
      <c r="H329" s="7"/>
      <c r="I329" s="7"/>
    </row>
    <row r="330" spans="1:9">
      <c r="A330" s="7" t="s">
        <v>73</v>
      </c>
      <c r="B330" s="7"/>
      <c r="C330" s="7"/>
      <c r="D330" s="7"/>
      <c r="E330" s="7"/>
      <c r="F330" s="7"/>
      <c r="G330" s="7"/>
      <c r="H330" s="7"/>
      <c r="I330" s="7"/>
    </row>
    <row r="331" spans="1:9" ht="12.75">
      <c r="A331" s="73" t="s">
        <v>56</v>
      </c>
      <c r="B331" s="25"/>
      <c r="C331" s="25"/>
      <c r="D331" s="25"/>
      <c r="E331" s="25"/>
      <c r="F331" s="25"/>
      <c r="G331" s="25"/>
      <c r="H331" s="25"/>
      <c r="I331" s="100"/>
    </row>
    <row r="332" spans="1:9" ht="12.75">
      <c r="A332" s="73"/>
      <c r="B332" s="25"/>
      <c r="C332" s="25"/>
      <c r="D332" s="25"/>
      <c r="E332" s="25"/>
      <c r="F332" s="25"/>
      <c r="G332" s="25"/>
      <c r="H332" s="25"/>
      <c r="I332" s="100"/>
    </row>
    <row r="333" spans="1:9" ht="12.75">
      <c r="A333" s="73"/>
      <c r="B333" s="25"/>
      <c r="C333" s="25"/>
      <c r="D333" s="25"/>
      <c r="E333" s="25"/>
      <c r="F333" s="25"/>
      <c r="G333" s="25"/>
      <c r="H333" s="25"/>
      <c r="I333" s="100"/>
    </row>
    <row r="334" spans="1:9" ht="12.75">
      <c r="A334" s="73"/>
      <c r="B334" s="25"/>
      <c r="C334" s="25"/>
      <c r="D334" s="25"/>
      <c r="E334" s="25"/>
      <c r="F334" s="25"/>
      <c r="G334" s="25"/>
      <c r="H334" s="25"/>
      <c r="I334" s="100"/>
    </row>
    <row r="335" spans="1:9" ht="12.75">
      <c r="A335" s="73"/>
      <c r="B335" s="25"/>
      <c r="C335" s="25"/>
      <c r="D335" s="25"/>
      <c r="E335" s="25"/>
      <c r="F335" s="25"/>
      <c r="G335" s="25"/>
      <c r="H335" s="25"/>
      <c r="I335" s="100"/>
    </row>
    <row r="336" spans="1:9" ht="12.75">
      <c r="A336" s="73"/>
      <c r="B336" s="25"/>
      <c r="C336" s="25"/>
      <c r="D336" s="25"/>
      <c r="E336" s="25"/>
      <c r="F336" s="25"/>
      <c r="G336" s="25"/>
      <c r="H336" s="25"/>
      <c r="I336" s="100"/>
    </row>
    <row r="337" spans="1:9">
      <c r="A337" s="25"/>
      <c r="B337" s="25"/>
      <c r="C337" s="25"/>
      <c r="D337" s="25"/>
      <c r="E337" s="25"/>
      <c r="F337" s="25"/>
      <c r="G337" s="25"/>
      <c r="H337" s="25"/>
      <c r="I337" s="7"/>
    </row>
    <row r="338" spans="1:9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9.5">
      <c r="A339" s="256" t="s">
        <v>132</v>
      </c>
      <c r="B339" s="256"/>
      <c r="C339" s="256"/>
      <c r="D339" s="256"/>
      <c r="E339" s="256"/>
      <c r="F339" s="256"/>
      <c r="G339" s="256"/>
      <c r="H339" s="256"/>
      <c r="I339" s="256"/>
    </row>
    <row r="340" spans="1:9" ht="19.5">
      <c r="A340" s="258" t="s">
        <v>179</v>
      </c>
      <c r="B340" s="258"/>
      <c r="C340" s="258"/>
      <c r="D340" s="258"/>
      <c r="E340" s="258"/>
      <c r="F340" s="258"/>
      <c r="G340" s="258"/>
      <c r="H340" s="258"/>
      <c r="I340" s="258"/>
    </row>
    <row r="341" spans="1:9" ht="15.75">
      <c r="A341" s="257" t="s">
        <v>183</v>
      </c>
      <c r="B341" s="257"/>
      <c r="C341" s="257"/>
      <c r="D341" s="257"/>
      <c r="E341" s="257"/>
      <c r="F341" s="257"/>
      <c r="G341" s="257"/>
      <c r="H341" s="257"/>
      <c r="I341" s="257"/>
    </row>
    <row r="342" spans="1:9" ht="15.75">
      <c r="A342" s="251" t="s">
        <v>138</v>
      </c>
      <c r="B342" s="251"/>
      <c r="C342" s="251"/>
      <c r="D342" s="251"/>
      <c r="E342" s="251"/>
      <c r="F342" s="251"/>
      <c r="G342" s="251"/>
      <c r="H342" s="251"/>
      <c r="I342" s="251"/>
    </row>
    <row r="343" spans="1:9" ht="15.75">
      <c r="A343" s="250" t="s">
        <v>157</v>
      </c>
      <c r="B343" s="250"/>
      <c r="C343" s="250"/>
      <c r="D343" s="250"/>
      <c r="E343" s="250"/>
      <c r="F343" s="250"/>
      <c r="G343" s="250"/>
      <c r="H343" s="250"/>
      <c r="I343" s="250"/>
    </row>
    <row r="344" spans="1:9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2" thickBot="1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3.5" thickBot="1">
      <c r="A346" s="252" t="s">
        <v>149</v>
      </c>
      <c r="B346" s="252"/>
      <c r="C346" s="252"/>
      <c r="D346" s="252"/>
      <c r="E346" s="253"/>
      <c r="F346" s="76">
        <v>2020</v>
      </c>
      <c r="G346" s="77">
        <v>2021</v>
      </c>
      <c r="H346" s="76">
        <v>2022</v>
      </c>
      <c r="I346" s="76">
        <v>2023</v>
      </c>
    </row>
    <row r="347" spans="1:9" ht="12.75">
      <c r="A347" s="78" t="s">
        <v>28</v>
      </c>
      <c r="B347" s="78"/>
      <c r="C347" s="78"/>
      <c r="D347" s="78"/>
      <c r="E347" s="78"/>
      <c r="F347" s="80">
        <v>1.0429999999999999</v>
      </c>
      <c r="G347" s="80">
        <v>1.0427</v>
      </c>
      <c r="H347" s="80">
        <v>1.0418000000000001</v>
      </c>
      <c r="I347" s="80">
        <v>1.0422</v>
      </c>
    </row>
    <row r="348" spans="1:9" ht="12.75">
      <c r="A348" s="78" t="s">
        <v>140</v>
      </c>
      <c r="B348" s="78"/>
      <c r="C348" s="78"/>
      <c r="D348" s="78"/>
      <c r="E348" s="78"/>
      <c r="F348" s="81">
        <v>1</v>
      </c>
      <c r="G348" s="82">
        <v>1</v>
      </c>
      <c r="H348" s="83">
        <v>1</v>
      </c>
      <c r="I348" s="83">
        <v>1</v>
      </c>
    </row>
    <row r="349" spans="1:9" ht="13.5" thickBot="1">
      <c r="A349" s="78" t="s">
        <v>141</v>
      </c>
      <c r="B349" s="78"/>
      <c r="C349" s="78"/>
      <c r="D349" s="78"/>
      <c r="E349" s="78"/>
      <c r="F349" s="84">
        <v>1</v>
      </c>
      <c r="G349" s="85">
        <v>1</v>
      </c>
      <c r="H349" s="84">
        <v>1</v>
      </c>
      <c r="I349" s="84">
        <v>1</v>
      </c>
    </row>
    <row r="350" spans="1:9" ht="13.5" thickBot="1">
      <c r="A350" s="78" t="s">
        <v>29</v>
      </c>
      <c r="B350" s="78"/>
      <c r="C350" s="78"/>
      <c r="D350" s="78"/>
      <c r="E350" s="78"/>
      <c r="F350" s="86">
        <f>F347*F348*F349</f>
        <v>1.0429999999999999</v>
      </c>
      <c r="G350" s="86">
        <f>G347*G348*G349</f>
        <v>1.0427</v>
      </c>
      <c r="H350" s="86">
        <f>H347*H348*H349</f>
        <v>1.0418000000000001</v>
      </c>
      <c r="I350" s="86">
        <f>I347*I348*I349</f>
        <v>1.0422</v>
      </c>
    </row>
    <row r="351" spans="1:9" ht="13.5" thickBot="1">
      <c r="A351" s="254"/>
      <c r="B351" s="254"/>
      <c r="C351" s="254"/>
      <c r="D351" s="254"/>
      <c r="E351" s="254"/>
      <c r="F351" s="254"/>
      <c r="G351" s="254"/>
      <c r="H351" s="254"/>
      <c r="I351" s="87"/>
    </row>
    <row r="352" spans="1:9" ht="13.5" thickBot="1">
      <c r="A352" s="88" t="s">
        <v>30</v>
      </c>
      <c r="B352" s="90">
        <v>2016</v>
      </c>
      <c r="C352" s="90">
        <v>2017</v>
      </c>
      <c r="D352" s="168">
        <v>2018</v>
      </c>
      <c r="E352" s="168">
        <v>2019</v>
      </c>
      <c r="F352" s="169">
        <v>2020</v>
      </c>
      <c r="G352" s="89">
        <v>2021</v>
      </c>
      <c r="H352" s="90">
        <v>2022</v>
      </c>
      <c r="I352" s="90">
        <v>2023</v>
      </c>
    </row>
    <row r="353" spans="1:9" ht="13.5" thickBot="1">
      <c r="A353" s="92" t="s">
        <v>44</v>
      </c>
      <c r="B353" s="93">
        <v>285545.33</v>
      </c>
      <c r="C353" s="93">
        <v>453184.48</v>
      </c>
      <c r="D353" s="201">
        <v>516838.56</v>
      </c>
      <c r="E353" s="201">
        <v>473598.36</v>
      </c>
      <c r="F353" s="166">
        <v>493821.01</v>
      </c>
      <c r="G353" s="94">
        <f>F353*G$13</f>
        <v>514907.16712699999</v>
      </c>
      <c r="H353" s="94">
        <f>G353*H$13</f>
        <v>536430.28671290865</v>
      </c>
      <c r="I353" s="94">
        <f>H353*I$13</f>
        <v>559067.64481219335</v>
      </c>
    </row>
    <row r="354" spans="1:9" ht="13.5" thickBot="1">
      <c r="A354" s="92" t="s">
        <v>45</v>
      </c>
      <c r="B354" s="93">
        <v>11878.92</v>
      </c>
      <c r="C354" s="93">
        <v>19459.11</v>
      </c>
      <c r="D354" s="166">
        <v>611.04999999999995</v>
      </c>
      <c r="E354" s="166">
        <v>42763.18</v>
      </c>
      <c r="F354" s="166">
        <v>44589.17</v>
      </c>
      <c r="G354" s="94">
        <f t="shared" ref="G354:I364" si="15">F354*G$13</f>
        <v>46493.127558999993</v>
      </c>
      <c r="H354" s="94">
        <f t="shared" si="15"/>
        <v>48436.540290966193</v>
      </c>
      <c r="I354" s="94">
        <f t="shared" si="15"/>
        <v>50480.562291244969</v>
      </c>
    </row>
    <row r="355" spans="1:9" ht="13.5" thickBot="1">
      <c r="A355" s="92" t="s">
        <v>46</v>
      </c>
      <c r="B355" s="93">
        <v>21551.75</v>
      </c>
      <c r="C355" s="93">
        <v>31306.799999999999</v>
      </c>
      <c r="D355" s="166">
        <v>17120.86</v>
      </c>
      <c r="E355" s="166">
        <v>407000</v>
      </c>
      <c r="F355" s="166">
        <v>424378.9</v>
      </c>
      <c r="G355" s="94">
        <f t="shared" si="15"/>
        <v>442499.87903000001</v>
      </c>
      <c r="H355" s="94">
        <f t="shared" si="15"/>
        <v>460996.37397345406</v>
      </c>
      <c r="I355" s="94">
        <f t="shared" si="15"/>
        <v>480450.4209551338</v>
      </c>
    </row>
    <row r="356" spans="1:9" ht="13.5" thickBot="1">
      <c r="A356" s="92" t="s">
        <v>47</v>
      </c>
      <c r="B356" s="93">
        <v>26637.74</v>
      </c>
      <c r="C356" s="93">
        <v>29378.19</v>
      </c>
      <c r="D356" s="166">
        <v>13031.77</v>
      </c>
      <c r="E356" s="166">
        <v>17120.86</v>
      </c>
      <c r="F356" s="166">
        <v>17851.919999999998</v>
      </c>
      <c r="G356" s="94">
        <f t="shared" si="15"/>
        <v>18614.196983999998</v>
      </c>
      <c r="H356" s="94">
        <f t="shared" si="15"/>
        <v>19392.270417931199</v>
      </c>
      <c r="I356" s="94">
        <f t="shared" si="15"/>
        <v>20210.624229567897</v>
      </c>
    </row>
    <row r="357" spans="1:9" ht="13.5" thickBot="1">
      <c r="A357" s="92" t="s">
        <v>48</v>
      </c>
      <c r="B357" s="93">
        <v>15637.27</v>
      </c>
      <c r="C357" s="93">
        <v>17777.830000000002</v>
      </c>
      <c r="D357" s="166">
        <v>28482.47</v>
      </c>
      <c r="E357" s="166">
        <v>28482.47</v>
      </c>
      <c r="F357" s="166">
        <v>29698.67</v>
      </c>
      <c r="G357" s="94">
        <f t="shared" si="15"/>
        <v>30966.803208999998</v>
      </c>
      <c r="H357" s="94">
        <f t="shared" si="15"/>
        <v>32261.2155831362</v>
      </c>
      <c r="I357" s="94">
        <f t="shared" si="15"/>
        <v>33622.638880744547</v>
      </c>
    </row>
    <row r="358" spans="1:9" ht="13.5" thickBot="1">
      <c r="A358" s="92" t="s">
        <v>49</v>
      </c>
      <c r="B358" s="93">
        <v>33497.800000000003</v>
      </c>
      <c r="C358" s="93">
        <v>18480.73</v>
      </c>
      <c r="D358" s="166">
        <v>48001.68</v>
      </c>
      <c r="E358" s="166">
        <v>48001.68</v>
      </c>
      <c r="F358" s="166">
        <v>50051.35</v>
      </c>
      <c r="G358" s="94">
        <f t="shared" si="15"/>
        <v>52188.542644999994</v>
      </c>
      <c r="H358" s="94">
        <f t="shared" si="15"/>
        <v>54370.023727560998</v>
      </c>
      <c r="I358" s="94">
        <f t="shared" si="15"/>
        <v>56664.438728864072</v>
      </c>
    </row>
    <row r="359" spans="1:9" ht="13.5" thickBot="1">
      <c r="A359" s="92" t="s">
        <v>50</v>
      </c>
      <c r="B359" s="93">
        <v>33458.49</v>
      </c>
      <c r="C359" s="93">
        <v>20344.59</v>
      </c>
      <c r="D359" s="166">
        <v>55142.31</v>
      </c>
      <c r="E359" s="166">
        <v>57513.43</v>
      </c>
      <c r="F359" s="166">
        <v>62547.93</v>
      </c>
      <c r="G359" s="94">
        <f t="shared" si="15"/>
        <v>65218.726610999998</v>
      </c>
      <c r="H359" s="94">
        <f t="shared" si="15"/>
        <v>67944.869383339799</v>
      </c>
      <c r="I359" s="94">
        <f t="shared" si="15"/>
        <v>70812.142871316741</v>
      </c>
    </row>
    <row r="360" spans="1:9" ht="13.5" thickBot="1">
      <c r="A360" s="92" t="s">
        <v>51</v>
      </c>
      <c r="B360" s="93">
        <v>131590.75</v>
      </c>
      <c r="C360" s="93">
        <v>57467.8</v>
      </c>
      <c r="D360" s="166">
        <v>20523.5</v>
      </c>
      <c r="E360" s="166">
        <v>21406.03</v>
      </c>
      <c r="F360" s="166">
        <v>23279.83</v>
      </c>
      <c r="G360" s="94">
        <f t="shared" si="15"/>
        <v>24273.878741</v>
      </c>
      <c r="H360" s="94">
        <f t="shared" si="15"/>
        <v>25288.526872373801</v>
      </c>
      <c r="I360" s="94">
        <f t="shared" si="15"/>
        <v>26355.702706387976</v>
      </c>
    </row>
    <row r="361" spans="1:9" ht="13.5" thickBot="1">
      <c r="A361" s="92" t="s">
        <v>52</v>
      </c>
      <c r="B361" s="93">
        <v>170561.04</v>
      </c>
      <c r="C361" s="93">
        <v>188205.73</v>
      </c>
      <c r="D361" s="166">
        <v>345916.2</v>
      </c>
      <c r="E361" s="166">
        <v>360790.6</v>
      </c>
      <c r="F361" s="166">
        <v>392372.8</v>
      </c>
      <c r="G361" s="94">
        <f t="shared" si="15"/>
        <v>409127.11855999997</v>
      </c>
      <c r="H361" s="94">
        <f t="shared" si="15"/>
        <v>426228.63211580802</v>
      </c>
      <c r="I361" s="94">
        <f t="shared" si="15"/>
        <v>444215.4803910951</v>
      </c>
    </row>
    <row r="362" spans="1:9" ht="13.5" thickBot="1">
      <c r="A362" s="92" t="s">
        <v>53</v>
      </c>
      <c r="B362" s="93">
        <v>1702991.46</v>
      </c>
      <c r="C362" s="93">
        <v>1778981.29</v>
      </c>
      <c r="D362" s="166">
        <v>2231565.7999999998</v>
      </c>
      <c r="E362" s="166">
        <v>2327523.13</v>
      </c>
      <c r="F362" s="166">
        <v>2531265.4300000002</v>
      </c>
      <c r="G362" s="94">
        <f t="shared" si="15"/>
        <v>2639350.4638610003</v>
      </c>
      <c r="H362" s="94">
        <f t="shared" si="15"/>
        <v>2749675.3132503903</v>
      </c>
      <c r="I362" s="94">
        <f t="shared" si="15"/>
        <v>2865711.611469557</v>
      </c>
    </row>
    <row r="363" spans="1:9" ht="13.5" thickBot="1">
      <c r="A363" s="92" t="s">
        <v>54</v>
      </c>
      <c r="B363" s="93">
        <v>649431.18999999994</v>
      </c>
      <c r="C363" s="93">
        <v>718079.67</v>
      </c>
      <c r="D363" s="166">
        <v>739550.74</v>
      </c>
      <c r="E363" s="166">
        <v>771351.42</v>
      </c>
      <c r="F363" s="166">
        <v>838872.52</v>
      </c>
      <c r="G363" s="94">
        <f t="shared" si="15"/>
        <v>874692.37660399999</v>
      </c>
      <c r="H363" s="94">
        <f t="shared" si="15"/>
        <v>911254.51794604724</v>
      </c>
      <c r="I363" s="94">
        <f t="shared" si="15"/>
        <v>949709.45860337047</v>
      </c>
    </row>
    <row r="364" spans="1:9" ht="13.5" thickBot="1">
      <c r="A364" s="92" t="s">
        <v>55</v>
      </c>
      <c r="B364" s="93">
        <v>531011.18999999994</v>
      </c>
      <c r="C364" s="93">
        <v>643926.73</v>
      </c>
      <c r="D364" s="166">
        <v>641941.62</v>
      </c>
      <c r="E364" s="166">
        <v>669545.11</v>
      </c>
      <c r="F364" s="166">
        <v>728154.48</v>
      </c>
      <c r="G364" s="94">
        <f t="shared" si="15"/>
        <v>759246.6762959999</v>
      </c>
      <c r="H364" s="94">
        <f t="shared" si="15"/>
        <v>790983.18736517278</v>
      </c>
      <c r="I364" s="94">
        <f t="shared" si="15"/>
        <v>824362.67787198303</v>
      </c>
    </row>
    <row r="365" spans="1:9" ht="13.5" thickBot="1">
      <c r="A365" s="92" t="s">
        <v>5</v>
      </c>
      <c r="B365" s="96">
        <f t="shared" ref="B365:I365" si="16">SUM(B353:B364)</f>
        <v>3613792.9299999997</v>
      </c>
      <c r="C365" s="96">
        <f t="shared" si="16"/>
        <v>3976592.9499999997</v>
      </c>
      <c r="D365" s="167">
        <f t="shared" si="16"/>
        <v>4658726.5599999996</v>
      </c>
      <c r="E365" s="167">
        <f t="shared" si="16"/>
        <v>5225096.2700000005</v>
      </c>
      <c r="F365" s="167">
        <f t="shared" si="16"/>
        <v>5636884.0100000016</v>
      </c>
      <c r="G365" s="97">
        <f t="shared" si="16"/>
        <v>5877578.957227001</v>
      </c>
      <c r="H365" s="97">
        <f t="shared" si="16"/>
        <v>6123261.7576390896</v>
      </c>
      <c r="I365" s="97">
        <f t="shared" si="16"/>
        <v>6381663.4038114604</v>
      </c>
    </row>
    <row r="366" spans="1:9" ht="12.75">
      <c r="A366" s="255" t="s">
        <v>186</v>
      </c>
      <c r="B366" s="255"/>
      <c r="C366" s="255"/>
      <c r="D366" s="255"/>
      <c r="E366" s="255"/>
      <c r="F366" s="255"/>
      <c r="G366" s="255"/>
      <c r="H366" s="255"/>
      <c r="I366" s="98"/>
    </row>
    <row r="367" spans="1:9">
      <c r="A367" s="7"/>
      <c r="B367" s="7"/>
      <c r="C367" s="7"/>
      <c r="D367" s="7"/>
      <c r="E367" s="7"/>
      <c r="F367" s="7"/>
      <c r="G367" s="7"/>
      <c r="H367" s="7"/>
      <c r="I367" s="7"/>
    </row>
    <row r="368" spans="1:9">
      <c r="A368" s="99" t="s">
        <v>31</v>
      </c>
      <c r="B368" s="7"/>
      <c r="C368" s="7"/>
      <c r="D368" s="7"/>
      <c r="E368" s="7"/>
      <c r="F368" s="7"/>
      <c r="G368" s="7"/>
      <c r="H368" s="7"/>
      <c r="I368" s="7"/>
    </row>
    <row r="369" spans="1:9">
      <c r="A369" s="2" t="s">
        <v>142</v>
      </c>
      <c r="B369" s="7"/>
      <c r="C369" s="7"/>
      <c r="D369" s="7"/>
      <c r="E369" s="7"/>
      <c r="F369" s="7"/>
      <c r="G369" s="7"/>
      <c r="H369" s="7"/>
      <c r="I369" s="7"/>
    </row>
    <row r="370" spans="1:9">
      <c r="A370" s="265" t="s">
        <v>158</v>
      </c>
      <c r="B370" s="265"/>
      <c r="C370" s="265"/>
      <c r="D370" s="265"/>
      <c r="E370" s="265"/>
      <c r="F370" s="265"/>
      <c r="G370" s="265"/>
      <c r="H370" s="265"/>
      <c r="I370" s="265"/>
    </row>
    <row r="371" spans="1:9">
      <c r="A371" s="2" t="s">
        <v>32</v>
      </c>
      <c r="B371" s="7"/>
      <c r="C371" s="7"/>
      <c r="D371" s="7"/>
      <c r="E371" s="7"/>
      <c r="F371" s="7"/>
      <c r="G371" s="7"/>
      <c r="H371" s="7"/>
      <c r="I371" s="7"/>
    </row>
    <row r="372" spans="1:9">
      <c r="A372" s="7" t="s">
        <v>73</v>
      </c>
      <c r="B372" s="7"/>
      <c r="C372" s="7"/>
      <c r="D372" s="7"/>
      <c r="E372" s="7"/>
      <c r="F372" s="7"/>
      <c r="G372" s="7"/>
      <c r="H372" s="7"/>
      <c r="I372" s="7"/>
    </row>
    <row r="373" spans="1:9" ht="12.75">
      <c r="A373" s="73" t="s">
        <v>56</v>
      </c>
      <c r="B373" s="25"/>
      <c r="C373" s="25"/>
      <c r="D373" s="25"/>
      <c r="E373" s="25"/>
      <c r="F373" s="25"/>
      <c r="G373" s="25"/>
      <c r="H373" s="25"/>
      <c r="I373" s="100"/>
    </row>
  </sheetData>
  <mergeCells count="81">
    <mergeCell ref="A143:H143"/>
    <mergeCell ref="A158:H158"/>
    <mergeCell ref="A171:I171"/>
    <mergeCell ref="A370:I370"/>
    <mergeCell ref="A328:I328"/>
    <mergeCell ref="A286:I286"/>
    <mergeCell ref="A244:I244"/>
    <mergeCell ref="A202:I202"/>
    <mergeCell ref="A162:I162"/>
    <mergeCell ref="A172:I172"/>
    <mergeCell ref="A173:I173"/>
    <mergeCell ref="A174:I174"/>
    <mergeCell ref="A175:I175"/>
    <mergeCell ref="A178:E178"/>
    <mergeCell ref="A183:H183"/>
    <mergeCell ref="A257:I257"/>
    <mergeCell ref="A47:I47"/>
    <mergeCell ref="A48:I48"/>
    <mergeCell ref="A49:I49"/>
    <mergeCell ref="A52:E52"/>
    <mergeCell ref="A46:I46"/>
    <mergeCell ref="A130:I130"/>
    <mergeCell ref="A116:I116"/>
    <mergeCell ref="A112:H112"/>
    <mergeCell ref="A57:H57"/>
    <mergeCell ref="A72:H72"/>
    <mergeCell ref="A86:I86"/>
    <mergeCell ref="A87:I87"/>
    <mergeCell ref="A88:I88"/>
    <mergeCell ref="A89:I89"/>
    <mergeCell ref="A76:I76"/>
    <mergeCell ref="A90:I90"/>
    <mergeCell ref="A92:E92"/>
    <mergeCell ref="A97:H97"/>
    <mergeCell ref="A2:I2"/>
    <mergeCell ref="A6:I6"/>
    <mergeCell ref="A9:E9"/>
    <mergeCell ref="A29:H29"/>
    <mergeCell ref="A45:I45"/>
    <mergeCell ref="A14:H14"/>
    <mergeCell ref="A33:I33"/>
    <mergeCell ref="A3:I3"/>
    <mergeCell ref="A4:I4"/>
    <mergeCell ref="A5:I5"/>
    <mergeCell ref="A131:I131"/>
    <mergeCell ref="A132:I132"/>
    <mergeCell ref="A133:I133"/>
    <mergeCell ref="A138:E138"/>
    <mergeCell ref="A134:I134"/>
    <mergeCell ref="A198:H198"/>
    <mergeCell ref="A213:I213"/>
    <mergeCell ref="A214:I214"/>
    <mergeCell ref="A215:I215"/>
    <mergeCell ref="A216:I216"/>
    <mergeCell ref="A217:I217"/>
    <mergeCell ref="A282:H282"/>
    <mergeCell ref="A297:I297"/>
    <mergeCell ref="A298:I298"/>
    <mergeCell ref="A299:I299"/>
    <mergeCell ref="A300:I300"/>
    <mergeCell ref="A220:E220"/>
    <mergeCell ref="A225:H225"/>
    <mergeCell ref="A240:H240"/>
    <mergeCell ref="A255:I255"/>
    <mergeCell ref="A256:I256"/>
    <mergeCell ref="A258:I258"/>
    <mergeCell ref="A259:I259"/>
    <mergeCell ref="A262:E262"/>
    <mergeCell ref="A267:H267"/>
    <mergeCell ref="A366:H366"/>
    <mergeCell ref="A304:E304"/>
    <mergeCell ref="A309:H309"/>
    <mergeCell ref="A324:H324"/>
    <mergeCell ref="A339:I339"/>
    <mergeCell ref="A341:I341"/>
    <mergeCell ref="A340:I340"/>
    <mergeCell ref="A301:I301"/>
    <mergeCell ref="A342:I342"/>
    <mergeCell ref="A343:I343"/>
    <mergeCell ref="A346:E346"/>
    <mergeCell ref="A351:H351"/>
  </mergeCells>
  <phoneticPr fontId="2" type="noConversion"/>
  <pageMargins left="0.39370078740157483" right="0.43307086614173229" top="0.59055118110236227" bottom="0.78740157480314965" header="0.31496062992125984" footer="0.11811023622047245"/>
  <pageSetup paperSize="9" scale="9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5"/>
  <dimension ref="A1:J31"/>
  <sheetViews>
    <sheetView zoomScaleSheetLayoutView="100" workbookViewId="0">
      <selection activeCell="A22" sqref="A22:I22"/>
    </sheetView>
  </sheetViews>
  <sheetFormatPr defaultColWidth="25.7109375" defaultRowHeight="11.25" customHeight="1"/>
  <cols>
    <col min="1" max="1" width="29.7109375" style="5" customWidth="1"/>
    <col min="2" max="2" width="14.7109375" style="5" customWidth="1"/>
    <col min="3" max="3" width="14.42578125" style="5" customWidth="1"/>
    <col min="4" max="4" width="14.140625" style="5" customWidth="1"/>
    <col min="5" max="5" width="16.5703125" style="5" customWidth="1"/>
    <col min="6" max="6" width="14.5703125" style="5" customWidth="1"/>
    <col min="7" max="7" width="13.5703125" style="5" customWidth="1"/>
    <col min="8" max="8" width="12" style="5" customWidth="1"/>
    <col min="9" max="9" width="11.140625" style="5" customWidth="1"/>
    <col min="10" max="16384" width="25.7109375" style="5"/>
  </cols>
  <sheetData>
    <row r="1" spans="1:9" ht="11.25" customHeight="1">
      <c r="A1" s="298"/>
      <c r="B1" s="298"/>
      <c r="C1" s="298"/>
      <c r="D1" s="298"/>
      <c r="E1" s="298"/>
      <c r="F1" s="298"/>
      <c r="G1" s="298"/>
      <c r="H1" s="298"/>
      <c r="I1" s="298"/>
    </row>
    <row r="2" spans="1:9" ht="19.5">
      <c r="A2" s="256" t="s">
        <v>132</v>
      </c>
      <c r="B2" s="256"/>
      <c r="C2" s="256"/>
      <c r="D2" s="256"/>
      <c r="E2" s="256"/>
      <c r="F2" s="256"/>
      <c r="G2" s="256"/>
      <c r="H2" s="256"/>
      <c r="I2" s="256"/>
    </row>
    <row r="3" spans="1:9" ht="16.5">
      <c r="A3" s="272" t="s">
        <v>179</v>
      </c>
      <c r="B3" s="272"/>
      <c r="C3" s="272"/>
      <c r="D3" s="272"/>
      <c r="E3" s="272"/>
      <c r="F3" s="272"/>
      <c r="G3" s="272"/>
      <c r="H3" s="272"/>
      <c r="I3" s="272"/>
    </row>
    <row r="4" spans="1:9" ht="16.5">
      <c r="A4" s="273" t="s">
        <v>26</v>
      </c>
      <c r="B4" s="273"/>
      <c r="C4" s="273"/>
      <c r="D4" s="273"/>
      <c r="E4" s="273"/>
      <c r="F4" s="273"/>
      <c r="G4" s="273"/>
      <c r="H4" s="273"/>
      <c r="I4" s="273"/>
    </row>
    <row r="5" spans="1:9" ht="16.5">
      <c r="A5" s="306" t="s">
        <v>184</v>
      </c>
      <c r="B5" s="307"/>
      <c r="C5" s="307"/>
      <c r="D5" s="307"/>
      <c r="E5" s="307"/>
      <c r="F5" s="307"/>
      <c r="G5" s="307"/>
      <c r="H5" s="307"/>
      <c r="I5" s="308"/>
    </row>
    <row r="6" spans="1:9" ht="15" customHeight="1">
      <c r="A6" s="309" t="s">
        <v>152</v>
      </c>
      <c r="B6" s="309"/>
      <c r="C6" s="309"/>
      <c r="D6" s="309"/>
      <c r="E6" s="309"/>
      <c r="F6" s="309"/>
      <c r="G6" s="309"/>
      <c r="H6" s="309"/>
      <c r="I6" s="309"/>
    </row>
    <row r="7" spans="1:9" ht="16.5">
      <c r="A7" s="276">
        <v>2021</v>
      </c>
      <c r="B7" s="276"/>
      <c r="C7" s="276"/>
      <c r="D7" s="276"/>
      <c r="E7" s="276"/>
      <c r="F7" s="276"/>
      <c r="G7" s="276"/>
      <c r="H7" s="276"/>
      <c r="I7" s="276"/>
    </row>
    <row r="8" spans="1:9">
      <c r="A8" s="299"/>
      <c r="B8" s="299"/>
      <c r="C8" s="299"/>
      <c r="D8" s="299"/>
      <c r="E8" s="299"/>
      <c r="F8" s="299"/>
      <c r="G8" s="299"/>
      <c r="H8" s="299"/>
      <c r="I8" s="299"/>
    </row>
    <row r="9" spans="1:9" ht="17.100000000000001" customHeight="1" thickBot="1">
      <c r="A9" s="6" t="s">
        <v>64</v>
      </c>
      <c r="B9" s="283"/>
      <c r="C9" s="284"/>
      <c r="D9" s="284"/>
      <c r="E9" s="284"/>
      <c r="F9" s="284"/>
      <c r="G9" s="284"/>
      <c r="H9" s="284"/>
      <c r="I9" s="20">
        <v>1</v>
      </c>
    </row>
    <row r="10" spans="1:9" ht="17.100000000000001" customHeight="1" thickTop="1" thickBot="1">
      <c r="A10" s="312" t="s">
        <v>8</v>
      </c>
      <c r="B10" s="277" t="s">
        <v>163</v>
      </c>
      <c r="C10" s="277" t="s">
        <v>10</v>
      </c>
      <c r="D10" s="277" t="s">
        <v>75</v>
      </c>
      <c r="E10" s="277" t="s">
        <v>164</v>
      </c>
      <c r="F10" s="277" t="s">
        <v>10</v>
      </c>
      <c r="G10" s="277" t="s">
        <v>75</v>
      </c>
      <c r="H10" s="270" t="s">
        <v>0</v>
      </c>
      <c r="I10" s="271"/>
    </row>
    <row r="11" spans="1:9" ht="17.100000000000001" customHeight="1" thickTop="1">
      <c r="A11" s="313"/>
      <c r="B11" s="278"/>
      <c r="C11" s="278"/>
      <c r="D11" s="278"/>
      <c r="E11" s="278"/>
      <c r="F11" s="278"/>
      <c r="G11" s="278"/>
      <c r="H11" s="277" t="s">
        <v>74</v>
      </c>
      <c r="I11" s="274" t="s">
        <v>65</v>
      </c>
    </row>
    <row r="12" spans="1:9" ht="17.100000000000001" customHeight="1" thickBot="1">
      <c r="A12" s="313"/>
      <c r="B12" s="278"/>
      <c r="C12" s="278"/>
      <c r="D12" s="278"/>
      <c r="E12" s="278"/>
      <c r="F12" s="278"/>
      <c r="G12" s="278"/>
      <c r="H12" s="279"/>
      <c r="I12" s="275"/>
    </row>
    <row r="13" spans="1:9" ht="17.100000000000001" customHeight="1">
      <c r="A13" s="30" t="s">
        <v>14</v>
      </c>
      <c r="B13" s="192">
        <v>237392605.55000001</v>
      </c>
      <c r="C13" s="54">
        <f>(B13*100)/D28</f>
        <v>4.1736057024059636E-2</v>
      </c>
      <c r="D13" s="49">
        <f>(B13*100)/D30</f>
        <v>150.5637067505794</v>
      </c>
      <c r="E13" s="64">
        <v>201528436.94</v>
      </c>
      <c r="F13" s="59">
        <f>(E13*100)/D29</f>
        <v>3.5430768016596489E-2</v>
      </c>
      <c r="G13" s="58">
        <f>(E13*100)/D31</f>
        <v>127.81724355329985</v>
      </c>
      <c r="H13" s="51">
        <f>E13-B13</f>
        <v>-35864168.610000014</v>
      </c>
      <c r="I13" s="60">
        <f>(H13/B13)*100</f>
        <v>-15.107534005496328</v>
      </c>
    </row>
    <row r="14" spans="1:9" ht="17.100000000000001" customHeight="1">
      <c r="A14" s="31" t="s">
        <v>15</v>
      </c>
      <c r="B14" s="39">
        <v>180890916.34999999</v>
      </c>
      <c r="C14" s="56">
        <f>(B14*100)/D28</f>
        <v>3.18024800411396E-2</v>
      </c>
      <c r="D14" s="50">
        <f>(B14*100)/D30</f>
        <v>114.72811808971271</v>
      </c>
      <c r="E14" s="190">
        <v>186101176.59999999</v>
      </c>
      <c r="F14" s="68">
        <f>(E14*100)/D29</f>
        <v>3.2718497279336144E-2</v>
      </c>
      <c r="G14" s="70">
        <f>(E14*100)/D31</f>
        <v>118.03266961336988</v>
      </c>
      <c r="H14" s="52">
        <f>E14-B14</f>
        <v>5210260.25</v>
      </c>
      <c r="I14" s="61">
        <f t="shared" ref="I14:I20" si="0">(H14/B14)*100</f>
        <v>2.8803327193715109</v>
      </c>
    </row>
    <row r="15" spans="1:9" ht="17.100000000000001" customHeight="1">
      <c r="A15" s="31" t="s">
        <v>16</v>
      </c>
      <c r="B15" s="39">
        <v>237392605.55000001</v>
      </c>
      <c r="C15" s="56">
        <f>(B15*100)/D28</f>
        <v>4.1736057024059636E-2</v>
      </c>
      <c r="D15" s="50">
        <f>(B15*100)/D30</f>
        <v>150.5637067505794</v>
      </c>
      <c r="E15" s="65">
        <v>197868766.34999999</v>
      </c>
      <c r="F15" s="68">
        <f>(E15*100)/D29</f>
        <v>3.4787360358301322E-2</v>
      </c>
      <c r="G15" s="70">
        <f>(E15*100)/D31</f>
        <v>125.49613684384749</v>
      </c>
      <c r="H15" s="52">
        <f t="shared" ref="H15:H20" si="1">E15-B15</f>
        <v>-39523839.200000018</v>
      </c>
      <c r="I15" s="61">
        <f>(H15/B15)*100</f>
        <v>-16.649145034837844</v>
      </c>
    </row>
    <row r="16" spans="1:9" ht="17.100000000000001" customHeight="1">
      <c r="A16" s="31" t="s">
        <v>11</v>
      </c>
      <c r="B16" s="39">
        <v>161388444.30000001</v>
      </c>
      <c r="C16" s="56">
        <f>(B16*100)/D28</f>
        <v>2.8373745250925207E-2</v>
      </c>
      <c r="D16" s="50">
        <f>(B16*100)/D30</f>
        <v>102.35888495439877</v>
      </c>
      <c r="E16" s="65">
        <v>159323644.30000001</v>
      </c>
      <c r="F16" s="68">
        <f>(E16*100)/D29</f>
        <v>2.8010732214594013E-2</v>
      </c>
      <c r="G16" s="70">
        <f>(E16*100)/D31</f>
        <v>101.04930776273214</v>
      </c>
      <c r="H16" s="52">
        <f t="shared" si="1"/>
        <v>-2064800</v>
      </c>
      <c r="I16" s="61">
        <f t="shared" si="0"/>
        <v>-1.2793976724639633</v>
      </c>
    </row>
    <row r="17" spans="1:10" ht="17.100000000000001" customHeight="1">
      <c r="A17" s="31" t="s">
        <v>12</v>
      </c>
      <c r="B17" s="171">
        <f>B14-B16</f>
        <v>19502472.049999982</v>
      </c>
      <c r="C17" s="56">
        <f>(B17*100)/D28</f>
        <v>3.4287347902143971E-3</v>
      </c>
      <c r="D17" s="50">
        <f>(B17*100)/D30</f>
        <v>12.369233135313923</v>
      </c>
      <c r="E17" s="66">
        <f>E14-E16</f>
        <v>26777532.299999982</v>
      </c>
      <c r="F17" s="68">
        <f>(E17*100)/D29</f>
        <v>4.7077650647421266E-3</v>
      </c>
      <c r="G17" s="70">
        <f>(E17*100)/D31</f>
        <v>16.983361850637749</v>
      </c>
      <c r="H17" s="52">
        <f t="shared" si="1"/>
        <v>7275060.25</v>
      </c>
      <c r="I17" s="61">
        <f t="shared" si="0"/>
        <v>37.303272279269883</v>
      </c>
    </row>
    <row r="18" spans="1:10" ht="17.100000000000001" customHeight="1">
      <c r="A18" s="31" t="s">
        <v>4</v>
      </c>
      <c r="B18" s="39">
        <v>4503640.37</v>
      </c>
      <c r="C18" s="56">
        <f>(B18*100)/D28</f>
        <v>7.9178620944276939E-4</v>
      </c>
      <c r="D18" s="50">
        <f>(B18*100)/D30</f>
        <v>2.8563854649463023</v>
      </c>
      <c r="E18" s="65">
        <f>B14-E16</f>
        <v>21567272.049999982</v>
      </c>
      <c r="F18" s="68">
        <f>(E18*100)/D29</f>
        <v>3.7917478265455887E-3</v>
      </c>
      <c r="G18" s="70">
        <f>(E18*100)/D31</f>
        <v>13.678810326980567</v>
      </c>
      <c r="H18" s="52">
        <f t="shared" si="1"/>
        <v>17063631.679999981</v>
      </c>
      <c r="I18" s="61">
        <f>(H18/B18)*100</f>
        <v>378.88530784264157</v>
      </c>
    </row>
    <row r="19" spans="1:10" ht="17.100000000000001" customHeight="1">
      <c r="A19" s="31" t="s">
        <v>17</v>
      </c>
      <c r="B19" s="39">
        <v>33556738.990000002</v>
      </c>
      <c r="C19" s="56">
        <f>(B19*100)/D28</f>
        <v>5.8996191932066911E-3</v>
      </c>
      <c r="D19" s="50">
        <f>(B19*100)/D30</f>
        <v>21.283000778775072</v>
      </c>
      <c r="E19" s="65">
        <v>63562171.670000002</v>
      </c>
      <c r="F19" s="68">
        <f>(E19*100)/D29</f>
        <v>1.1174882280962386E-2</v>
      </c>
      <c r="G19" s="70">
        <f>(E19*100)/D31</f>
        <v>40.313623727155999</v>
      </c>
      <c r="H19" s="52">
        <f t="shared" si="1"/>
        <v>30005432.68</v>
      </c>
      <c r="I19" s="61">
        <f t="shared" si="0"/>
        <v>89.417010064481232</v>
      </c>
    </row>
    <row r="20" spans="1:10" ht="17.100000000000001" customHeight="1" thickBot="1">
      <c r="A20" s="32" t="s">
        <v>18</v>
      </c>
      <c r="B20" s="55">
        <v>28536047.620000001</v>
      </c>
      <c r="C20" s="57">
        <f>(B20*100)/D28</f>
        <v>5.016930110145131E-3</v>
      </c>
      <c r="D20" s="63">
        <f>(B20*100)/D30</f>
        <v>18.098681278315194</v>
      </c>
      <c r="E20" s="67">
        <v>63562171.670000002</v>
      </c>
      <c r="F20" s="69">
        <f>(E20*100)/D29</f>
        <v>1.1174882280962386E-2</v>
      </c>
      <c r="G20" s="71">
        <f>(E20*100)/D31</f>
        <v>40.313623727155999</v>
      </c>
      <c r="H20" s="53">
        <f t="shared" si="1"/>
        <v>35026124.049999997</v>
      </c>
      <c r="I20" s="62">
        <f t="shared" si="0"/>
        <v>122.74343145352515</v>
      </c>
    </row>
    <row r="21" spans="1:10" ht="17.100000000000001" customHeight="1">
      <c r="A21" s="303" t="s">
        <v>187</v>
      </c>
      <c r="B21" s="303"/>
      <c r="C21" s="303"/>
      <c r="D21" s="303"/>
      <c r="E21" s="303"/>
      <c r="F21" s="303"/>
      <c r="G21" s="303"/>
      <c r="H21" s="303"/>
      <c r="I21" s="303"/>
    </row>
    <row r="22" spans="1:10" ht="12.75" customHeight="1">
      <c r="A22" s="298"/>
      <c r="B22" s="298"/>
      <c r="C22" s="298"/>
      <c r="D22" s="298"/>
      <c r="E22" s="298"/>
      <c r="F22" s="298"/>
      <c r="G22" s="298"/>
      <c r="H22" s="298"/>
      <c r="I22" s="298"/>
    </row>
    <row r="23" spans="1:10" ht="10.5" customHeight="1">
      <c r="A23" s="311"/>
      <c r="B23" s="311"/>
      <c r="C23" s="311"/>
      <c r="D23" s="311"/>
      <c r="E23" s="311"/>
      <c r="F23" s="311"/>
      <c r="G23" s="311"/>
      <c r="H23" s="311"/>
      <c r="I23" s="311"/>
    </row>
    <row r="24" spans="1:10" ht="5.25" customHeight="1">
      <c r="A24" s="298"/>
      <c r="B24" s="298"/>
      <c r="C24" s="298"/>
      <c r="D24" s="298"/>
      <c r="E24" s="298"/>
      <c r="F24" s="298"/>
      <c r="G24" s="298"/>
      <c r="H24" s="298"/>
      <c r="I24" s="298"/>
    </row>
    <row r="25" spans="1:10" ht="11.25" customHeight="1">
      <c r="A25" s="310" t="s">
        <v>156</v>
      </c>
      <c r="B25" s="310"/>
      <c r="C25" s="310"/>
      <c r="D25" s="310"/>
      <c r="E25" s="310"/>
      <c r="F25" s="310"/>
      <c r="G25" s="310"/>
      <c r="H25" s="310"/>
      <c r="I25" s="310"/>
    </row>
    <row r="26" spans="1:10" ht="11.25" customHeight="1" thickBot="1">
      <c r="A26" s="299"/>
      <c r="B26" s="299"/>
      <c r="C26" s="299"/>
      <c r="D26" s="299"/>
      <c r="E26" s="299"/>
      <c r="F26" s="299"/>
      <c r="G26" s="299"/>
      <c r="H26" s="299"/>
      <c r="I26" s="299"/>
    </row>
    <row r="27" spans="1:10" ht="15.95" customHeight="1" thickBot="1">
      <c r="A27" s="300" t="s">
        <v>62</v>
      </c>
      <c r="B27" s="301"/>
      <c r="C27" s="302"/>
      <c r="D27" s="302" t="s">
        <v>66</v>
      </c>
      <c r="E27" s="314"/>
      <c r="F27" s="300"/>
      <c r="G27" s="304"/>
      <c r="H27" s="305"/>
      <c r="I27" s="305"/>
    </row>
    <row r="28" spans="1:10" ht="15.95" customHeight="1">
      <c r="A28" s="267" t="s">
        <v>159</v>
      </c>
      <c r="B28" s="268"/>
      <c r="C28" s="269"/>
      <c r="D28" s="280">
        <v>568795000000</v>
      </c>
      <c r="E28" s="281"/>
      <c r="F28" s="282"/>
      <c r="G28" s="304"/>
      <c r="H28" s="305"/>
      <c r="I28" s="305"/>
      <c r="J28" s="187"/>
    </row>
    <row r="29" spans="1:10" ht="15.95" customHeight="1">
      <c r="A29" s="288" t="s">
        <v>160</v>
      </c>
      <c r="B29" s="289"/>
      <c r="C29" s="290"/>
      <c r="D29" s="285">
        <v>568795000000</v>
      </c>
      <c r="E29" s="286"/>
      <c r="F29" s="287"/>
      <c r="G29" s="304"/>
      <c r="H29" s="305"/>
      <c r="I29" s="305"/>
      <c r="J29" s="188"/>
    </row>
    <row r="30" spans="1:10" ht="15.95" customHeight="1" thickBot="1">
      <c r="A30" s="288" t="s">
        <v>161</v>
      </c>
      <c r="B30" s="289"/>
      <c r="C30" s="290"/>
      <c r="D30" s="294">
        <v>157669209.05000001</v>
      </c>
      <c r="E30" s="294"/>
      <c r="F30" s="294"/>
      <c r="G30" s="304"/>
      <c r="H30" s="305"/>
      <c r="I30" s="305"/>
    </row>
    <row r="31" spans="1:10" ht="15.95" customHeight="1" thickBot="1">
      <c r="A31" s="291" t="s">
        <v>162</v>
      </c>
      <c r="B31" s="292"/>
      <c r="C31" s="293"/>
      <c r="D31" s="295">
        <v>157669209.05000001</v>
      </c>
      <c r="E31" s="296"/>
      <c r="F31" s="297"/>
      <c r="G31" s="304"/>
      <c r="H31" s="305"/>
      <c r="I31" s="305"/>
    </row>
  </sheetData>
  <mergeCells count="36">
    <mergeCell ref="A1:I1"/>
    <mergeCell ref="A8:I8"/>
    <mergeCell ref="A27:C27"/>
    <mergeCell ref="A21:I21"/>
    <mergeCell ref="G27:I31"/>
    <mergeCell ref="A5:I5"/>
    <mergeCell ref="A6:I6"/>
    <mergeCell ref="A25:I25"/>
    <mergeCell ref="A24:I24"/>
    <mergeCell ref="A23:I23"/>
    <mergeCell ref="A22:I22"/>
    <mergeCell ref="A26:I26"/>
    <mergeCell ref="A10:A12"/>
    <mergeCell ref="C10:C12"/>
    <mergeCell ref="F10:F12"/>
    <mergeCell ref="D27:F27"/>
    <mergeCell ref="D29:F29"/>
    <mergeCell ref="A30:C30"/>
    <mergeCell ref="A31:C31"/>
    <mergeCell ref="D30:F30"/>
    <mergeCell ref="D31:F31"/>
    <mergeCell ref="A29:C29"/>
    <mergeCell ref="A28:C28"/>
    <mergeCell ref="H10:I10"/>
    <mergeCell ref="A2:I2"/>
    <mergeCell ref="A3:I3"/>
    <mergeCell ref="A4:I4"/>
    <mergeCell ref="I11:I12"/>
    <mergeCell ref="A7:I7"/>
    <mergeCell ref="B10:B12"/>
    <mergeCell ref="E10:E12"/>
    <mergeCell ref="H11:H12"/>
    <mergeCell ref="D10:D12"/>
    <mergeCell ref="G10:G12"/>
    <mergeCell ref="D28:F28"/>
    <mergeCell ref="B9:H9"/>
  </mergeCells>
  <phoneticPr fontId="2" type="noConversion"/>
  <pageMargins left="0.39370078740157483" right="0.31496062992125984" top="1.1023622047244095" bottom="0.51181102362204722" header="0.51181102362204722" footer="0.51181102362204722"/>
  <pageSetup paperSize="9" orientation="landscape" r:id="rId1"/>
  <headerFooter alignWithMargins="0"/>
  <ignoredErrors>
    <ignoredError sqref="C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3"/>
  <dimension ref="A1:H40"/>
  <sheetViews>
    <sheetView zoomScaleSheetLayoutView="100" workbookViewId="0">
      <selection activeCell="A31" sqref="A31"/>
    </sheetView>
  </sheetViews>
  <sheetFormatPr defaultRowHeight="11.25" customHeight="1"/>
  <cols>
    <col min="1" max="1" width="52.42578125" style="5" customWidth="1"/>
    <col min="2" max="2" width="17.5703125" style="5" customWidth="1"/>
    <col min="3" max="3" width="20.42578125" style="5" customWidth="1"/>
    <col min="4" max="4" width="18.85546875" style="5" customWidth="1"/>
    <col min="5" max="6" width="9.140625" style="5"/>
    <col min="7" max="7" width="18.7109375" style="5" customWidth="1"/>
    <col min="8" max="16384" width="9.140625" style="5"/>
  </cols>
  <sheetData>
    <row r="1" spans="1:8" ht="11.25" customHeight="1">
      <c r="A1" s="8"/>
      <c r="B1" s="8"/>
      <c r="C1" s="8"/>
      <c r="D1" s="8"/>
    </row>
    <row r="2" spans="1:8" ht="19.5">
      <c r="A2" s="256" t="s">
        <v>132</v>
      </c>
      <c r="B2" s="256"/>
      <c r="C2" s="256"/>
      <c r="D2" s="256"/>
      <c r="E2" s="22"/>
      <c r="F2" s="22"/>
      <c r="G2" s="22"/>
    </row>
    <row r="3" spans="1:8" ht="16.5">
      <c r="A3" s="306" t="s">
        <v>179</v>
      </c>
      <c r="B3" s="307"/>
      <c r="C3" s="307"/>
      <c r="D3" s="307"/>
      <c r="E3" s="4"/>
      <c r="F3" s="4"/>
      <c r="G3" s="4"/>
      <c r="H3" s="4"/>
    </row>
    <row r="4" spans="1:8" ht="16.5">
      <c r="A4" s="306" t="s">
        <v>9</v>
      </c>
      <c r="B4" s="307"/>
      <c r="C4" s="307"/>
      <c r="D4" s="307"/>
      <c r="E4" s="4"/>
      <c r="F4" s="4"/>
      <c r="G4" s="4"/>
      <c r="H4" s="4"/>
    </row>
    <row r="5" spans="1:8" ht="16.5">
      <c r="A5" s="306" t="s">
        <v>63</v>
      </c>
      <c r="B5" s="307"/>
      <c r="C5" s="307"/>
      <c r="D5" s="307"/>
      <c r="E5" s="4"/>
      <c r="F5" s="4"/>
      <c r="G5" s="21" t="s">
        <v>61</v>
      </c>
      <c r="H5" s="4"/>
    </row>
    <row r="6" spans="1:8" ht="16.5">
      <c r="A6" s="332" t="s">
        <v>150</v>
      </c>
      <c r="B6" s="309"/>
      <c r="C6" s="309"/>
      <c r="D6" s="309"/>
      <c r="E6" s="4"/>
      <c r="F6" s="4"/>
      <c r="G6" s="4"/>
      <c r="H6" s="4"/>
    </row>
    <row r="7" spans="1:8" ht="16.5">
      <c r="A7" s="330">
        <v>2021</v>
      </c>
      <c r="B7" s="331"/>
      <c r="C7" s="331"/>
      <c r="D7" s="331"/>
      <c r="E7" s="23"/>
      <c r="F7" s="23"/>
      <c r="G7" s="4"/>
      <c r="H7" s="4"/>
    </row>
    <row r="8" spans="1:8" ht="12.75">
      <c r="A8" s="333"/>
      <c r="B8" s="334"/>
      <c r="C8" s="334"/>
      <c r="D8" s="335"/>
    </row>
    <row r="9" spans="1:8" ht="17.100000000000001" customHeight="1" thickBot="1">
      <c r="A9" s="15" t="s">
        <v>43</v>
      </c>
      <c r="B9" s="15"/>
      <c r="C9" s="15"/>
      <c r="D9" s="16">
        <v>1</v>
      </c>
    </row>
    <row r="10" spans="1:8" ht="11.25" customHeight="1">
      <c r="A10" s="337" t="s">
        <v>6</v>
      </c>
      <c r="B10" s="322" t="s">
        <v>166</v>
      </c>
      <c r="C10" s="324" t="s">
        <v>173</v>
      </c>
      <c r="D10" s="324" t="s">
        <v>165</v>
      </c>
    </row>
    <row r="11" spans="1:8" ht="15.75" customHeight="1" thickBot="1">
      <c r="A11" s="338"/>
      <c r="B11" s="336"/>
      <c r="C11" s="325"/>
      <c r="D11" s="325"/>
    </row>
    <row r="12" spans="1:8" ht="14.1" customHeight="1">
      <c r="A12" s="203" t="s">
        <v>36</v>
      </c>
      <c r="B12" s="204">
        <v>3754482.44</v>
      </c>
      <c r="C12" s="205">
        <v>418213.63</v>
      </c>
      <c r="D12" s="206">
        <v>411130</v>
      </c>
    </row>
    <row r="13" spans="1:8" ht="14.1" customHeight="1">
      <c r="A13" s="28" t="s">
        <v>125</v>
      </c>
      <c r="B13" s="207">
        <v>3754482.44</v>
      </c>
      <c r="C13" s="104">
        <v>418213.63</v>
      </c>
      <c r="D13" s="105">
        <v>411130</v>
      </c>
    </row>
    <row r="14" spans="1:8" ht="14.1" customHeight="1" thickBot="1">
      <c r="A14" s="29" t="s">
        <v>126</v>
      </c>
      <c r="B14" s="189">
        <v>0</v>
      </c>
      <c r="C14" s="106">
        <v>0</v>
      </c>
      <c r="D14" s="107">
        <v>0</v>
      </c>
    </row>
    <row r="15" spans="1:8" ht="14.1" customHeight="1" thickBot="1">
      <c r="A15" s="316"/>
      <c r="B15" s="316"/>
      <c r="C15" s="316"/>
      <c r="D15" s="316"/>
    </row>
    <row r="16" spans="1:8" ht="14.1" customHeight="1">
      <c r="A16" s="328" t="s">
        <v>37</v>
      </c>
      <c r="B16" s="322" t="s">
        <v>169</v>
      </c>
      <c r="C16" s="320" t="s">
        <v>168</v>
      </c>
      <c r="D16" s="324" t="s">
        <v>167</v>
      </c>
    </row>
    <row r="17" spans="1:7" ht="14.1" customHeight="1" thickBot="1">
      <c r="A17" s="329"/>
      <c r="B17" s="323"/>
      <c r="C17" s="327"/>
      <c r="D17" s="326"/>
    </row>
    <row r="18" spans="1:7" ht="14.1" customHeight="1">
      <c r="A18" s="203" t="s">
        <v>38</v>
      </c>
      <c r="B18" s="204">
        <v>29546137.77</v>
      </c>
      <c r="C18" s="205">
        <v>10679183.6</v>
      </c>
      <c r="D18" s="206">
        <v>10679183.6</v>
      </c>
      <c r="G18" s="187"/>
    </row>
    <row r="19" spans="1:7" ht="14.1" customHeight="1">
      <c r="A19" s="28" t="s">
        <v>19</v>
      </c>
      <c r="B19" s="207">
        <v>29546137.77</v>
      </c>
      <c r="C19" s="208">
        <v>10679183.6</v>
      </c>
      <c r="D19" s="209">
        <v>10679183.6</v>
      </c>
      <c r="G19" s="187"/>
    </row>
    <row r="20" spans="1:7" ht="14.1" customHeight="1">
      <c r="A20" s="28" t="s">
        <v>20</v>
      </c>
      <c r="B20" s="207">
        <v>17505637.77</v>
      </c>
      <c r="C20" s="104">
        <v>14476461.689999999</v>
      </c>
      <c r="D20" s="105">
        <v>1947790.86</v>
      </c>
      <c r="G20" s="187"/>
    </row>
    <row r="21" spans="1:7" ht="14.1" customHeight="1">
      <c r="A21" s="28" t="s">
        <v>21</v>
      </c>
      <c r="B21" s="207">
        <v>500</v>
      </c>
      <c r="C21" s="104">
        <v>600</v>
      </c>
      <c r="D21" s="105">
        <v>132322.51</v>
      </c>
    </row>
    <row r="22" spans="1:7" ht="14.1" customHeight="1">
      <c r="A22" s="28" t="s">
        <v>3</v>
      </c>
      <c r="B22" s="207">
        <v>12040500</v>
      </c>
      <c r="C22" s="104">
        <v>8325969.5099999998</v>
      </c>
      <c r="D22" s="105">
        <v>8599070.2300000004</v>
      </c>
    </row>
    <row r="23" spans="1:7" ht="14.1" customHeight="1">
      <c r="A23" s="28" t="s">
        <v>67</v>
      </c>
      <c r="B23" s="207">
        <f>SUM(B24:B25)</f>
        <v>0</v>
      </c>
      <c r="C23" s="208">
        <f>SUM(C24:C25)</f>
        <v>0</v>
      </c>
      <c r="D23" s="209">
        <f>SUM(D24:D25)</f>
        <v>0</v>
      </c>
    </row>
    <row r="24" spans="1:7" ht="14.1" customHeight="1">
      <c r="A24" s="28" t="s">
        <v>22</v>
      </c>
      <c r="B24" s="207">
        <v>0</v>
      </c>
      <c r="C24" s="104">
        <v>0</v>
      </c>
      <c r="D24" s="105">
        <v>0</v>
      </c>
    </row>
    <row r="25" spans="1:7" ht="12" thickBot="1">
      <c r="A25" s="29" t="s">
        <v>13</v>
      </c>
      <c r="B25" s="189">
        <v>0</v>
      </c>
      <c r="C25" s="106">
        <v>0</v>
      </c>
      <c r="D25" s="107">
        <v>0</v>
      </c>
    </row>
    <row r="26" spans="1:7" ht="13.5" customHeight="1" thickBot="1">
      <c r="A26" s="317"/>
      <c r="B26" s="317"/>
      <c r="C26" s="317"/>
      <c r="D26" s="317"/>
      <c r="G26" s="187"/>
    </row>
    <row r="27" spans="1:7" ht="13.5" customHeight="1">
      <c r="A27" s="318" t="s">
        <v>1</v>
      </c>
      <c r="B27" s="320" t="s">
        <v>172</v>
      </c>
      <c r="C27" s="320" t="s">
        <v>171</v>
      </c>
      <c r="D27" s="324" t="s">
        <v>170</v>
      </c>
      <c r="G27" s="187"/>
    </row>
    <row r="28" spans="1:7" ht="14.1" customHeight="1" thickBot="1">
      <c r="A28" s="319"/>
      <c r="B28" s="321"/>
      <c r="C28" s="321"/>
      <c r="D28" s="325"/>
      <c r="G28" s="191"/>
    </row>
    <row r="29" spans="1:7" ht="14.1" customHeight="1" thickBot="1">
      <c r="A29" s="17" t="s">
        <v>39</v>
      </c>
      <c r="B29" s="18">
        <v>-46320648.899999999</v>
      </c>
      <c r="C29" s="18">
        <v>-20529023.57</v>
      </c>
      <c r="D29" s="19">
        <v>-10268053.6</v>
      </c>
    </row>
    <row r="30" spans="1:7" ht="14.1" customHeight="1">
      <c r="A30" s="303" t="s">
        <v>188</v>
      </c>
      <c r="B30" s="303"/>
      <c r="C30" s="303"/>
      <c r="D30" s="303"/>
    </row>
    <row r="38" spans="1:8" ht="11.25" customHeight="1">
      <c r="A38" s="26"/>
      <c r="B38" s="26"/>
      <c r="C38" s="26"/>
      <c r="D38" s="108"/>
      <c r="E38" s="26"/>
      <c r="F38" s="26"/>
      <c r="G38" s="26"/>
      <c r="H38" s="26"/>
    </row>
    <row r="39" spans="1:8" ht="11.25" customHeight="1">
      <c r="A39" s="26"/>
      <c r="B39" s="26"/>
      <c r="C39" s="26"/>
      <c r="D39" s="26"/>
      <c r="E39" s="26"/>
      <c r="F39" s="26"/>
      <c r="G39" s="26"/>
      <c r="H39" s="26"/>
    </row>
    <row r="40" spans="1:8" ht="11.25" customHeight="1">
      <c r="A40" s="315"/>
      <c r="B40" s="315"/>
      <c r="C40" s="26"/>
      <c r="D40" s="26"/>
      <c r="E40" s="26"/>
      <c r="F40" s="26"/>
      <c r="G40" s="26"/>
      <c r="H40" s="26"/>
    </row>
  </sheetData>
  <mergeCells count="23">
    <mergeCell ref="A8:D8"/>
    <mergeCell ref="B10:B11"/>
    <mergeCell ref="C10:C11"/>
    <mergeCell ref="A10:A11"/>
    <mergeCell ref="D10:D11"/>
    <mergeCell ref="A7:D7"/>
    <mergeCell ref="A2:D2"/>
    <mergeCell ref="A3:D3"/>
    <mergeCell ref="A4:D4"/>
    <mergeCell ref="A5:D5"/>
    <mergeCell ref="A6:D6"/>
    <mergeCell ref="A40:B40"/>
    <mergeCell ref="A15:D15"/>
    <mergeCell ref="A26:D26"/>
    <mergeCell ref="A27:A28"/>
    <mergeCell ref="B27:B28"/>
    <mergeCell ref="C27:C28"/>
    <mergeCell ref="B16:B17"/>
    <mergeCell ref="D27:D28"/>
    <mergeCell ref="D16:D17"/>
    <mergeCell ref="A30:D30"/>
    <mergeCell ref="C16:C17"/>
    <mergeCell ref="A16:A17"/>
  </mergeCells>
  <phoneticPr fontId="2" type="noConversion"/>
  <pageMargins left="1.7322834645669292" right="0.78740157480314965" top="0.74803149606299213" bottom="0.35433070866141736" header="0.51181102362204722" footer="0.31496062992125984"/>
  <pageSetup paperSize="9" orientation="landscape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"/>
  <sheetViews>
    <sheetView topLeftCell="A73" workbookViewId="0">
      <selection activeCell="D51" sqref="D51"/>
    </sheetView>
  </sheetViews>
  <sheetFormatPr defaultRowHeight="12.75"/>
  <cols>
    <col min="1" max="1" width="14" customWidth="1"/>
    <col min="2" max="2" width="20.7109375" customWidth="1"/>
    <col min="3" max="3" width="15.85546875" customWidth="1"/>
    <col min="4" max="4" width="17.140625" customWidth="1"/>
    <col min="5" max="5" width="23.42578125" customWidth="1"/>
    <col min="9" max="9" width="16.7109375" customWidth="1"/>
  </cols>
  <sheetData>
    <row r="1" spans="1:9">
      <c r="A1" s="103" t="s">
        <v>130</v>
      </c>
      <c r="B1" s="103"/>
      <c r="C1" s="103"/>
      <c r="D1" s="103"/>
      <c r="E1" s="103"/>
    </row>
    <row r="2" spans="1:9">
      <c r="A2" s="103" t="s">
        <v>179</v>
      </c>
      <c r="B2" s="103"/>
      <c r="C2" s="103"/>
      <c r="D2" s="103"/>
      <c r="E2" s="103"/>
    </row>
    <row r="3" spans="1:9">
      <c r="A3" s="103" t="s">
        <v>26</v>
      </c>
      <c r="B3" s="103"/>
      <c r="C3" s="103"/>
      <c r="D3" s="103"/>
      <c r="E3" s="103"/>
    </row>
    <row r="4" spans="1:9">
      <c r="A4" s="213" t="s">
        <v>131</v>
      </c>
      <c r="B4" s="213"/>
      <c r="C4" s="103"/>
      <c r="D4" s="103"/>
      <c r="E4" s="103"/>
    </row>
    <row r="5" spans="1:9">
      <c r="A5" s="103" t="s">
        <v>174</v>
      </c>
      <c r="B5" s="103"/>
      <c r="C5" s="103"/>
      <c r="D5" s="103"/>
      <c r="E5" s="103"/>
    </row>
    <row r="6" spans="1:9" ht="13.5" thickBot="1">
      <c r="A6" s="249" t="s">
        <v>70</v>
      </c>
      <c r="B6" s="47"/>
      <c r="C6" s="1"/>
      <c r="D6" s="1"/>
      <c r="E6" s="1"/>
      <c r="F6" s="1"/>
      <c r="G6" s="1"/>
      <c r="H6" s="1"/>
    </row>
    <row r="7" spans="1:9" ht="13.5" thickBot="1">
      <c r="A7" s="339" t="s">
        <v>121</v>
      </c>
      <c r="B7" s="340"/>
      <c r="C7" s="340"/>
      <c r="D7" s="340"/>
      <c r="E7" s="341"/>
    </row>
    <row r="8" spans="1:9" ht="13.5" thickBot="1">
      <c r="A8" s="342"/>
      <c r="B8" s="343"/>
      <c r="C8" s="343"/>
      <c r="D8" s="343"/>
      <c r="E8" s="344"/>
    </row>
    <row r="9" spans="1:9" ht="45.75" thickBot="1">
      <c r="A9" s="43" t="s">
        <v>2</v>
      </c>
      <c r="B9" s="165" t="s">
        <v>129</v>
      </c>
      <c r="C9" s="42" t="s">
        <v>122</v>
      </c>
      <c r="D9" s="42" t="s">
        <v>123</v>
      </c>
      <c r="E9" s="42" t="s">
        <v>124</v>
      </c>
    </row>
    <row r="10" spans="1:9" ht="13.5" thickBot="1">
      <c r="A10" s="44">
        <v>2019</v>
      </c>
      <c r="B10" s="41">
        <v>23442411.030000001</v>
      </c>
      <c r="C10" s="40">
        <v>13132559.029999999</v>
      </c>
      <c r="D10" s="40">
        <f>B10-C10</f>
        <v>10309852.000000002</v>
      </c>
      <c r="E10" s="40">
        <v>79923531.269999996</v>
      </c>
    </row>
    <row r="11" spans="1:9" ht="13.5" thickBot="1">
      <c r="A11" s="44">
        <v>2020</v>
      </c>
      <c r="B11" s="41">
        <v>24684646.800000001</v>
      </c>
      <c r="C11" s="40">
        <v>14129049.609999999</v>
      </c>
      <c r="D11" s="40">
        <f>B11-C11</f>
        <v>10555597.190000001</v>
      </c>
      <c r="E11" s="40">
        <v>90479128.450000003</v>
      </c>
      <c r="I11" s="212"/>
    </row>
    <row r="12" spans="1:9" ht="13.5" thickBot="1">
      <c r="A12" s="44">
        <v>2021</v>
      </c>
      <c r="B12" s="41">
        <v>26071255.350000001</v>
      </c>
      <c r="C12" s="40">
        <v>15519218.279999999</v>
      </c>
      <c r="D12" s="40">
        <f t="shared" ref="D12:D49" si="0">B12-C12</f>
        <v>10552037.070000002</v>
      </c>
      <c r="E12" s="40">
        <v>101031165.52</v>
      </c>
      <c r="I12" s="212"/>
    </row>
    <row r="13" spans="1:9" ht="13.5" thickBot="1">
      <c r="A13" s="44">
        <v>2022</v>
      </c>
      <c r="B13" s="41">
        <v>27371039.68</v>
      </c>
      <c r="C13" s="40">
        <v>16488426.68</v>
      </c>
      <c r="D13" s="40">
        <f t="shared" si="0"/>
        <v>10882613</v>
      </c>
      <c r="E13" s="40">
        <v>111913778.52</v>
      </c>
    </row>
    <row r="14" spans="1:9" ht="13.5" thickBot="1">
      <c r="A14" s="44">
        <v>2023</v>
      </c>
      <c r="B14" s="41">
        <v>28477045.010000002</v>
      </c>
      <c r="C14" s="40">
        <v>16642107.26</v>
      </c>
      <c r="D14" s="40">
        <f t="shared" si="0"/>
        <v>11834937.750000002</v>
      </c>
      <c r="E14" s="40">
        <v>123748716.28</v>
      </c>
    </row>
    <row r="15" spans="1:9" ht="13.5" thickBot="1">
      <c r="A15" s="44">
        <v>2024</v>
      </c>
      <c r="B15" s="41">
        <v>30114920.800000001</v>
      </c>
      <c r="C15" s="40">
        <v>18356123.969999999</v>
      </c>
      <c r="D15" s="40">
        <f t="shared" si="0"/>
        <v>11758796.830000002</v>
      </c>
      <c r="E15" s="40">
        <v>135507513.09999999</v>
      </c>
    </row>
    <row r="16" spans="1:9" ht="13.5" thickBot="1">
      <c r="A16" s="44">
        <v>2025</v>
      </c>
      <c r="B16" s="41">
        <v>32212901.780000001</v>
      </c>
      <c r="C16" s="40">
        <v>21446866.129999999</v>
      </c>
      <c r="D16" s="40">
        <f t="shared" si="0"/>
        <v>10766035.650000002</v>
      </c>
      <c r="E16" s="40">
        <v>146273548.75</v>
      </c>
    </row>
    <row r="17" spans="1:5" ht="13.5" thickBot="1">
      <c r="A17" s="44">
        <v>2026</v>
      </c>
      <c r="B17" s="41">
        <v>33868893.299999997</v>
      </c>
      <c r="C17" s="40">
        <v>23137921.52</v>
      </c>
      <c r="D17" s="40">
        <f t="shared" si="0"/>
        <v>10730971.779999997</v>
      </c>
      <c r="E17" s="40">
        <v>157004520.53</v>
      </c>
    </row>
    <row r="18" spans="1:5" ht="13.5" thickBot="1">
      <c r="A18" s="44">
        <v>2027</v>
      </c>
      <c r="B18" s="41">
        <v>35113746.899999999</v>
      </c>
      <c r="C18" s="40">
        <v>23475735.18</v>
      </c>
      <c r="D18" s="40">
        <f t="shared" si="0"/>
        <v>11638011.719999999</v>
      </c>
      <c r="E18" s="40">
        <v>168642532.25</v>
      </c>
    </row>
    <row r="19" spans="1:5" ht="13.5" thickBot="1">
      <c r="A19" s="44">
        <v>2028</v>
      </c>
      <c r="B19" s="41">
        <v>37400738.759999998</v>
      </c>
      <c r="C19" s="40">
        <v>26687639.390000001</v>
      </c>
      <c r="D19" s="40">
        <f t="shared" si="0"/>
        <v>10713099.369999997</v>
      </c>
      <c r="E19" s="40">
        <v>179355631.63</v>
      </c>
    </row>
    <row r="20" spans="1:5" ht="13.5" thickBot="1">
      <c r="A20" s="44">
        <v>2029</v>
      </c>
      <c r="B20" s="41">
        <v>39244280.520000003</v>
      </c>
      <c r="C20" s="40">
        <v>28596637.079999998</v>
      </c>
      <c r="D20" s="40">
        <f t="shared" si="0"/>
        <v>10647643.440000005</v>
      </c>
      <c r="E20" s="40">
        <v>190003275.08000001</v>
      </c>
    </row>
    <row r="21" spans="1:5" ht="13.5" thickBot="1">
      <c r="A21" s="44">
        <v>2030</v>
      </c>
      <c r="B21" s="41">
        <v>41560189.990000002</v>
      </c>
      <c r="C21" s="40">
        <v>31711844.350000001</v>
      </c>
      <c r="D21" s="40">
        <f t="shared" si="0"/>
        <v>9848345.6400000006</v>
      </c>
      <c r="E21" s="40">
        <v>199851620.72</v>
      </c>
    </row>
    <row r="22" spans="1:5" ht="13.5" thickBot="1">
      <c r="A22" s="44">
        <v>2031</v>
      </c>
      <c r="B22" s="41">
        <v>42792098.939999998</v>
      </c>
      <c r="C22" s="40">
        <v>31847908.120000001</v>
      </c>
      <c r="D22" s="40">
        <f t="shared" si="0"/>
        <v>10944190.819999997</v>
      </c>
      <c r="E22" s="40">
        <v>210795811.53999999</v>
      </c>
    </row>
    <row r="23" spans="1:5" ht="13.5" thickBot="1">
      <c r="A23" s="44">
        <v>2032</v>
      </c>
      <c r="B23" s="41">
        <v>43901109.740000002</v>
      </c>
      <c r="C23" s="40">
        <v>31469856.32</v>
      </c>
      <c r="D23" s="40">
        <f t="shared" si="0"/>
        <v>12431253.420000002</v>
      </c>
      <c r="E23" s="40">
        <v>223227064.96000001</v>
      </c>
    </row>
    <row r="24" spans="1:5" ht="13.5" thickBot="1">
      <c r="A24" s="44">
        <v>2033</v>
      </c>
      <c r="B24" s="41">
        <v>45108504.990000002</v>
      </c>
      <c r="C24" s="40">
        <v>31124290.800000001</v>
      </c>
      <c r="D24" s="40">
        <f t="shared" si="0"/>
        <v>13984214.190000001</v>
      </c>
      <c r="E24" s="40">
        <v>237211279.15000001</v>
      </c>
    </row>
    <row r="25" spans="1:5" ht="13.5" thickBot="1">
      <c r="A25" s="44">
        <v>2034</v>
      </c>
      <c r="B25" s="41">
        <v>46338299.950000003</v>
      </c>
      <c r="C25" s="40">
        <v>30608780.620000001</v>
      </c>
      <c r="D25" s="40">
        <f t="shared" si="0"/>
        <v>15729519.330000002</v>
      </c>
      <c r="E25" s="40">
        <v>252940798.47999999</v>
      </c>
    </row>
    <row r="26" spans="1:5" ht="13.5" thickBot="1">
      <c r="A26" s="44">
        <v>2035</v>
      </c>
      <c r="B26" s="41">
        <v>47721489.079999998</v>
      </c>
      <c r="C26" s="40">
        <v>30226965.050000001</v>
      </c>
      <c r="D26" s="40">
        <f t="shared" si="0"/>
        <v>17494524.029999997</v>
      </c>
      <c r="E26" s="40">
        <v>270435322.50999999</v>
      </c>
    </row>
    <row r="27" spans="1:5" ht="13.5" thickBot="1">
      <c r="A27" s="44">
        <v>2036</v>
      </c>
      <c r="B27" s="41">
        <v>50508811.479999997</v>
      </c>
      <c r="C27" s="40">
        <v>32944285.510000002</v>
      </c>
      <c r="D27" s="40">
        <f t="shared" si="0"/>
        <v>17564525.969999995</v>
      </c>
      <c r="E27" s="40">
        <v>287999848.48000002</v>
      </c>
    </row>
    <row r="28" spans="1:5" ht="13.5" thickBot="1">
      <c r="A28" s="44">
        <v>2037</v>
      </c>
      <c r="B28" s="41">
        <v>54460734.57</v>
      </c>
      <c r="C28" s="40">
        <v>38223839</v>
      </c>
      <c r="D28" s="40">
        <f t="shared" si="0"/>
        <v>16236895.57</v>
      </c>
      <c r="E28" s="40">
        <v>304236744.05000001</v>
      </c>
    </row>
    <row r="29" spans="1:5" ht="13.5" thickBot="1">
      <c r="A29" s="44">
        <v>2038</v>
      </c>
      <c r="B29" s="41">
        <v>57222372.130000003</v>
      </c>
      <c r="C29" s="40">
        <v>40729357.460000001</v>
      </c>
      <c r="D29" s="40">
        <f t="shared" si="0"/>
        <v>16493014.670000002</v>
      </c>
      <c r="E29" s="40">
        <v>320729758.72000003</v>
      </c>
    </row>
    <row r="30" spans="1:5" ht="13.5" thickBot="1">
      <c r="A30" s="44">
        <v>2039</v>
      </c>
      <c r="B30" s="41">
        <v>59292810.200000003</v>
      </c>
      <c r="C30" s="40">
        <v>41543548.649999999</v>
      </c>
      <c r="D30" s="40">
        <f t="shared" si="0"/>
        <v>17749261.550000004</v>
      </c>
      <c r="E30" s="40">
        <v>338479020.27999997</v>
      </c>
    </row>
    <row r="31" spans="1:5" ht="13.5" thickBot="1">
      <c r="A31" s="44">
        <v>2040</v>
      </c>
      <c r="B31" s="41">
        <v>61568798.289999999</v>
      </c>
      <c r="C31" s="40">
        <v>42595580.25</v>
      </c>
      <c r="D31" s="40">
        <f t="shared" si="0"/>
        <v>18973218.039999999</v>
      </c>
      <c r="E31" s="40">
        <v>357452238.31</v>
      </c>
    </row>
    <row r="32" spans="1:5" ht="13.5" thickBot="1">
      <c r="A32" s="44">
        <v>2041</v>
      </c>
      <c r="B32" s="41">
        <v>60467388.049999997</v>
      </c>
      <c r="C32" s="40">
        <v>43687053.729999997</v>
      </c>
      <c r="D32" s="40">
        <f t="shared" si="0"/>
        <v>16780334.32</v>
      </c>
      <c r="E32" s="40">
        <v>374232572.63</v>
      </c>
    </row>
    <row r="33" spans="1:5" ht="13.5" thickBot="1">
      <c r="A33" s="44">
        <v>2042</v>
      </c>
      <c r="B33" s="41">
        <v>65101056.020000003</v>
      </c>
      <c r="C33" s="40">
        <v>50859923.789999999</v>
      </c>
      <c r="D33" s="40">
        <f t="shared" si="0"/>
        <v>14241132.230000004</v>
      </c>
      <c r="E33" s="40">
        <v>388473704.86000001</v>
      </c>
    </row>
    <row r="34" spans="1:5" ht="13.5" thickBot="1">
      <c r="A34" s="44">
        <v>2043</v>
      </c>
      <c r="B34" s="41">
        <v>67261008.650000006</v>
      </c>
      <c r="C34" s="40">
        <v>52009611.609999999</v>
      </c>
      <c r="D34" s="40">
        <f t="shared" si="0"/>
        <v>15251397.040000007</v>
      </c>
      <c r="E34" s="40">
        <v>403725101.89999998</v>
      </c>
    </row>
    <row r="35" spans="1:5" ht="13.5" thickBot="1">
      <c r="A35" s="44">
        <v>2044</v>
      </c>
      <c r="B35" s="41">
        <v>69072746.609999999</v>
      </c>
      <c r="C35" s="40">
        <v>52119830.82</v>
      </c>
      <c r="D35" s="40">
        <f t="shared" si="0"/>
        <v>16952915.789999999</v>
      </c>
      <c r="E35" s="40">
        <v>420678017.69</v>
      </c>
    </row>
    <row r="36" spans="1:5" ht="13.5" thickBot="1">
      <c r="A36" s="44">
        <v>2045</v>
      </c>
      <c r="B36" s="41">
        <v>70526805.030000001</v>
      </c>
      <c r="C36" s="40">
        <v>51144475.780000001</v>
      </c>
      <c r="D36" s="40">
        <f t="shared" si="0"/>
        <v>19382329.25</v>
      </c>
      <c r="E36" s="40">
        <v>440060346.94</v>
      </c>
    </row>
    <row r="37" spans="1:5" ht="13.5" thickBot="1">
      <c r="A37" s="44">
        <v>2046</v>
      </c>
      <c r="B37" s="41">
        <v>72121322.290000007</v>
      </c>
      <c r="C37" s="40">
        <v>50190277.219999999</v>
      </c>
      <c r="D37" s="40">
        <f t="shared" si="0"/>
        <v>21931045.070000008</v>
      </c>
      <c r="E37" s="40">
        <v>461991392.00999999</v>
      </c>
    </row>
    <row r="38" spans="1:5" ht="13.5" thickBot="1">
      <c r="A38" s="44">
        <v>2047</v>
      </c>
      <c r="B38" s="41">
        <v>73864933.321999997</v>
      </c>
      <c r="C38" s="40">
        <v>49258947.710000001</v>
      </c>
      <c r="D38" s="40">
        <f t="shared" si="0"/>
        <v>24605985.611999996</v>
      </c>
      <c r="E38" s="40">
        <v>486597377.61000001</v>
      </c>
    </row>
    <row r="39" spans="1:5" ht="13.5" thickBot="1">
      <c r="A39" s="44">
        <v>2048</v>
      </c>
      <c r="B39" s="41">
        <v>76802338.959999993</v>
      </c>
      <c r="C39" s="40">
        <v>50603462.990000002</v>
      </c>
      <c r="D39" s="40">
        <f t="shared" si="0"/>
        <v>26198875.969999991</v>
      </c>
      <c r="E39" s="40">
        <v>512796253.58999997</v>
      </c>
    </row>
    <row r="40" spans="1:5" ht="13.5" thickBot="1">
      <c r="A40" s="44">
        <v>2049</v>
      </c>
      <c r="B40" s="41">
        <v>79880835.150000006</v>
      </c>
      <c r="C40" s="40">
        <v>51976738.07</v>
      </c>
      <c r="D40" s="40">
        <f t="shared" si="0"/>
        <v>27904097.080000006</v>
      </c>
      <c r="E40" s="40">
        <v>540700350.66999996</v>
      </c>
    </row>
    <row r="41" spans="1:5" ht="13.5" thickBot="1">
      <c r="A41" s="44">
        <v>2050</v>
      </c>
      <c r="B41" s="41">
        <v>72488834.730000004</v>
      </c>
      <c r="C41" s="40">
        <v>53314953.380000003</v>
      </c>
      <c r="D41" s="40">
        <f t="shared" si="0"/>
        <v>19173881.350000001</v>
      </c>
      <c r="E41" s="40">
        <v>559874232.01999998</v>
      </c>
    </row>
    <row r="42" spans="1:5" ht="13.5" thickBot="1">
      <c r="A42" s="44">
        <v>2051</v>
      </c>
      <c r="B42" s="41">
        <v>74537339.359999999</v>
      </c>
      <c r="C42" s="40">
        <v>54746477.829999998</v>
      </c>
      <c r="D42" s="40">
        <f t="shared" si="0"/>
        <v>19790861.530000001</v>
      </c>
      <c r="E42" s="40">
        <v>579665093.53999996</v>
      </c>
    </row>
    <row r="43" spans="1:5" ht="13.5" thickBot="1">
      <c r="A43" s="44">
        <v>2052</v>
      </c>
      <c r="B43" s="41">
        <v>76608743.989999995</v>
      </c>
      <c r="C43" s="40">
        <v>56142172</v>
      </c>
      <c r="D43" s="40">
        <f t="shared" si="0"/>
        <v>20466571.989999995</v>
      </c>
      <c r="E43" s="40">
        <v>600131665.52999997</v>
      </c>
    </row>
    <row r="44" spans="1:5" ht="13.5" thickBot="1">
      <c r="A44" s="44">
        <v>2053</v>
      </c>
      <c r="B44" s="41">
        <v>78705504.340000004</v>
      </c>
      <c r="C44" s="40">
        <v>57499717.020000003</v>
      </c>
      <c r="D44" s="40">
        <f t="shared" si="0"/>
        <v>21205787.32</v>
      </c>
      <c r="E44" s="40">
        <v>621337452.85000002</v>
      </c>
    </row>
    <row r="45" spans="1:5" ht="13.5" thickBot="1">
      <c r="A45" s="44">
        <v>2054</v>
      </c>
      <c r="B45" s="41">
        <v>80873257.909999996</v>
      </c>
      <c r="C45" s="40">
        <v>58906157.850000001</v>
      </c>
      <c r="D45" s="40">
        <f t="shared" si="0"/>
        <v>21967100.059999995</v>
      </c>
      <c r="E45" s="40">
        <v>643304552.90999997</v>
      </c>
    </row>
    <row r="46" spans="1:5" ht="13.5" thickBot="1">
      <c r="A46" s="44">
        <v>2055</v>
      </c>
      <c r="B46" s="41">
        <v>83093400.670000002</v>
      </c>
      <c r="C46" s="40">
        <v>60319877.5</v>
      </c>
      <c r="D46" s="40">
        <f t="shared" si="0"/>
        <v>22773523.170000002</v>
      </c>
      <c r="E46" s="40">
        <v>666078076.08000004</v>
      </c>
    </row>
    <row r="47" spans="1:5" ht="13.5" thickBot="1">
      <c r="A47" s="44">
        <v>2056</v>
      </c>
      <c r="B47" s="41">
        <v>85378979.980000004</v>
      </c>
      <c r="C47" s="40">
        <v>61762321.32</v>
      </c>
      <c r="D47" s="40">
        <f t="shared" si="0"/>
        <v>23616658.660000004</v>
      </c>
      <c r="E47" s="40">
        <v>689694734.74000001</v>
      </c>
    </row>
    <row r="48" spans="1:5" ht="13.5" thickBot="1">
      <c r="A48" s="44">
        <v>2057</v>
      </c>
      <c r="B48" s="41">
        <v>87698305.650000006</v>
      </c>
      <c r="C48" s="40">
        <v>63162779.780000001</v>
      </c>
      <c r="D48" s="40">
        <f t="shared" si="0"/>
        <v>24535525.870000005</v>
      </c>
      <c r="E48" s="40">
        <v>714230260.62</v>
      </c>
    </row>
    <row r="49" spans="1:5" ht="13.5" thickBot="1">
      <c r="A49" s="44">
        <v>2058</v>
      </c>
      <c r="B49" s="41">
        <v>90124130.239999995</v>
      </c>
      <c r="C49" s="40">
        <v>64663253.520000003</v>
      </c>
      <c r="D49" s="40">
        <f t="shared" si="0"/>
        <v>25460876.719999991</v>
      </c>
      <c r="E49" s="40">
        <v>739691137.34000003</v>
      </c>
    </row>
    <row r="50" spans="1:5">
      <c r="A50" s="109"/>
      <c r="B50" s="110"/>
      <c r="C50" s="111"/>
      <c r="D50" s="111"/>
      <c r="E50" s="181" t="s">
        <v>189</v>
      </c>
    </row>
    <row r="51" spans="1:5">
      <c r="A51" s="109"/>
      <c r="B51" s="110"/>
      <c r="C51" s="111"/>
      <c r="D51" s="111"/>
      <c r="E51" s="181"/>
    </row>
    <row r="52" spans="1:5">
      <c r="A52" s="109"/>
      <c r="B52" s="110"/>
      <c r="C52" s="111"/>
      <c r="D52" s="111"/>
      <c r="E52" s="181"/>
    </row>
    <row r="53" spans="1:5">
      <c r="A53" s="109"/>
      <c r="B53" s="110"/>
      <c r="C53" s="111"/>
      <c r="D53" s="111"/>
      <c r="E53" s="181"/>
    </row>
    <row r="54" spans="1:5">
      <c r="A54" s="109"/>
      <c r="B54" s="110"/>
      <c r="C54" s="111"/>
      <c r="D54" s="111"/>
      <c r="E54" s="112"/>
    </row>
    <row r="55" spans="1:5">
      <c r="A55" s="103" t="s">
        <v>130</v>
      </c>
      <c r="B55" s="103"/>
      <c r="C55" s="103"/>
      <c r="D55" s="103"/>
      <c r="E55" s="103"/>
    </row>
    <row r="56" spans="1:5">
      <c r="A56" s="103" t="s">
        <v>179</v>
      </c>
      <c r="B56" s="103"/>
      <c r="C56" s="103"/>
      <c r="D56" s="103"/>
      <c r="E56" s="103"/>
    </row>
    <row r="57" spans="1:5">
      <c r="A57" s="103" t="s">
        <v>26</v>
      </c>
      <c r="B57" s="103"/>
      <c r="C57" s="103"/>
      <c r="D57" s="103"/>
      <c r="E57" s="103"/>
    </row>
    <row r="58" spans="1:5">
      <c r="A58" s="103" t="s">
        <v>131</v>
      </c>
      <c r="B58" s="103"/>
      <c r="C58" s="103"/>
      <c r="D58" s="103"/>
      <c r="E58" s="103"/>
    </row>
    <row r="59" spans="1:5">
      <c r="A59" s="103" t="s">
        <v>174</v>
      </c>
      <c r="B59" s="103"/>
      <c r="C59" s="103"/>
      <c r="D59" s="103"/>
      <c r="E59" s="103"/>
    </row>
    <row r="60" spans="1:5">
      <c r="A60" s="103" t="s">
        <v>70</v>
      </c>
      <c r="B60" s="103"/>
      <c r="C60" s="103"/>
      <c r="D60" s="103"/>
      <c r="E60" s="103"/>
    </row>
    <row r="61" spans="1:5" ht="13.5" thickBot="1">
      <c r="A61" s="33" t="s">
        <v>154</v>
      </c>
      <c r="B61" s="103"/>
      <c r="C61" s="103"/>
      <c r="D61" s="103"/>
      <c r="E61" s="103"/>
    </row>
    <row r="62" spans="1:5" ht="13.5" thickBot="1">
      <c r="A62" s="44">
        <v>2059</v>
      </c>
      <c r="B62" s="41">
        <v>92588248.079999998</v>
      </c>
      <c r="C62" s="40">
        <v>66120734.770000003</v>
      </c>
      <c r="D62" s="40">
        <f>B62-C62</f>
        <v>26467513.309999995</v>
      </c>
      <c r="E62" s="40">
        <v>766158650.64999998</v>
      </c>
    </row>
    <row r="63" spans="1:5" ht="13.5" thickBot="1">
      <c r="A63" s="44">
        <v>2060</v>
      </c>
      <c r="B63" s="41">
        <v>95130034.400000006</v>
      </c>
      <c r="C63" s="40">
        <v>67606990.859999999</v>
      </c>
      <c r="D63" s="40">
        <f t="shared" ref="D63:D95" si="1">B63-C63</f>
        <v>27523043.540000007</v>
      </c>
      <c r="E63" s="40">
        <v>793681694.19000006</v>
      </c>
    </row>
    <row r="64" spans="1:5" ht="13.5" thickBot="1">
      <c r="A64" s="44">
        <v>2061</v>
      </c>
      <c r="B64" s="41">
        <v>97716487.609999999</v>
      </c>
      <c r="C64" s="40">
        <v>69047051.549999997</v>
      </c>
      <c r="D64" s="40">
        <f t="shared" si="1"/>
        <v>28669436.060000002</v>
      </c>
      <c r="E64" s="40">
        <v>822351130.24000001</v>
      </c>
    </row>
    <row r="65" spans="1:5" ht="13.5" thickBot="1">
      <c r="A65" s="44">
        <v>2062</v>
      </c>
      <c r="B65" s="41">
        <v>100425320</v>
      </c>
      <c r="C65" s="40">
        <v>70591352.980000004</v>
      </c>
      <c r="D65" s="40">
        <f t="shared" si="1"/>
        <v>29833967.019999996</v>
      </c>
      <c r="E65" s="40">
        <v>852185097.25999999</v>
      </c>
    </row>
    <row r="66" spans="1:5" ht="13.5" thickBot="1">
      <c r="A66" s="44">
        <v>2063</v>
      </c>
      <c r="B66" s="41">
        <v>103184910.75</v>
      </c>
      <c r="C66" s="40">
        <v>72088309.489999995</v>
      </c>
      <c r="D66" s="40">
        <f t="shared" si="1"/>
        <v>31096601.260000005</v>
      </c>
      <c r="E66" s="40">
        <v>883281698.50999999</v>
      </c>
    </row>
    <row r="67" spans="1:5" ht="13.5" thickBot="1">
      <c r="A67" s="44">
        <v>2064</v>
      </c>
      <c r="B67" s="41">
        <v>106037683.01000001</v>
      </c>
      <c r="C67" s="40">
        <v>73613929.870000005</v>
      </c>
      <c r="D67" s="40">
        <f t="shared" si="1"/>
        <v>32423753.140000001</v>
      </c>
      <c r="E67" s="40">
        <v>915705451.64999998</v>
      </c>
    </row>
    <row r="68" spans="1:5" s="196" customFormat="1" ht="13.5" thickBot="1">
      <c r="A68" s="193">
        <v>2065</v>
      </c>
      <c r="B68" s="194">
        <v>108949406.84</v>
      </c>
      <c r="C68" s="195">
        <v>75088725.560000002</v>
      </c>
      <c r="D68" s="40">
        <f t="shared" si="1"/>
        <v>33860681.280000001</v>
      </c>
      <c r="E68" s="195">
        <v>949566132.92999995</v>
      </c>
    </row>
    <row r="69" spans="1:5" ht="13.5" thickBot="1">
      <c r="A69" s="44">
        <v>2066</v>
      </c>
      <c r="B69" s="41">
        <v>112003221.53</v>
      </c>
      <c r="C69" s="40">
        <v>76672068.299999997</v>
      </c>
      <c r="D69" s="40">
        <f t="shared" si="1"/>
        <v>35331153.230000004</v>
      </c>
      <c r="E69" s="40">
        <v>984897286.15999997</v>
      </c>
    </row>
    <row r="70" spans="1:5" ht="13.5" thickBot="1">
      <c r="A70" s="44">
        <v>2067</v>
      </c>
      <c r="B70" s="41">
        <v>115124068.84</v>
      </c>
      <c r="C70" s="40">
        <v>78203279.030000001</v>
      </c>
      <c r="D70" s="40">
        <f t="shared" si="1"/>
        <v>36920789.810000002</v>
      </c>
      <c r="E70" s="40">
        <v>1021818075.98</v>
      </c>
    </row>
    <row r="71" spans="1:5" ht="13.5" thickBot="1">
      <c r="A71" s="44">
        <v>2068</v>
      </c>
      <c r="B71" s="41">
        <v>80071622.829999998</v>
      </c>
      <c r="C71" s="40">
        <v>79762857.689999998</v>
      </c>
      <c r="D71" s="40">
        <f t="shared" si="1"/>
        <v>308765.1400000006</v>
      </c>
      <c r="E71" s="40">
        <v>1022126841.12</v>
      </c>
    </row>
    <row r="72" spans="1:5" ht="13.5" thickBot="1">
      <c r="A72" s="44">
        <v>2069</v>
      </c>
      <c r="B72" s="41">
        <v>80363969.519999996</v>
      </c>
      <c r="C72" s="40">
        <v>81351306.230000004</v>
      </c>
      <c r="D72" s="40">
        <f t="shared" si="1"/>
        <v>-987336.71000000834</v>
      </c>
      <c r="E72" s="40">
        <v>1021139504.4</v>
      </c>
    </row>
    <row r="73" spans="1:5" ht="13.5" thickBot="1">
      <c r="A73" s="44">
        <v>2070</v>
      </c>
      <c r="B73" s="41">
        <v>80582547.879999995</v>
      </c>
      <c r="C73" s="40">
        <v>82883115.239999995</v>
      </c>
      <c r="D73" s="40">
        <f t="shared" si="1"/>
        <v>-2300567.3599999994</v>
      </c>
      <c r="E73" s="40">
        <v>1018838937.05</v>
      </c>
    </row>
    <row r="74" spans="1:5" ht="13.5" thickBot="1">
      <c r="A74" s="44">
        <v>2071</v>
      </c>
      <c r="B74" s="41">
        <v>80726388.560000002</v>
      </c>
      <c r="C74" s="40">
        <v>84529588.109999999</v>
      </c>
      <c r="D74" s="40">
        <f t="shared" si="1"/>
        <v>-3803199.549999997</v>
      </c>
      <c r="E74" s="40">
        <v>1015035737.5</v>
      </c>
    </row>
    <row r="75" spans="1:5" ht="13.5" thickBot="1">
      <c r="A75" s="44">
        <v>2072</v>
      </c>
      <c r="B75" s="41">
        <v>80784186.680000007</v>
      </c>
      <c r="C75" s="40">
        <v>86117920.510000005</v>
      </c>
      <c r="D75" s="40">
        <f t="shared" si="1"/>
        <v>-5333733.8299999982</v>
      </c>
      <c r="E75" s="40">
        <v>1009702003.67</v>
      </c>
    </row>
    <row r="76" spans="1:5" ht="13.5" thickBot="1">
      <c r="A76" s="44">
        <v>2073</v>
      </c>
      <c r="B76" s="41">
        <v>80754328.189999998</v>
      </c>
      <c r="C76" s="40">
        <v>87824456.829999998</v>
      </c>
      <c r="D76" s="40">
        <f t="shared" si="1"/>
        <v>-7070128.6400000006</v>
      </c>
      <c r="E76" s="40">
        <v>1002631875.03</v>
      </c>
    </row>
    <row r="77" spans="1:5" ht="13.5" thickBot="1">
      <c r="A77" s="44">
        <v>2074</v>
      </c>
      <c r="B77" s="41">
        <v>80624522.439999998</v>
      </c>
      <c r="C77" s="40">
        <v>89471312.469999999</v>
      </c>
      <c r="D77" s="40">
        <f t="shared" si="1"/>
        <v>-8846790.0300000012</v>
      </c>
      <c r="E77" s="40">
        <v>993785085</v>
      </c>
    </row>
    <row r="78" spans="1:5" ht="13.5" thickBot="1">
      <c r="A78" s="44">
        <v>2075</v>
      </c>
      <c r="B78" s="41">
        <v>80392415.260000005</v>
      </c>
      <c r="C78" s="40">
        <v>91147535.629999995</v>
      </c>
      <c r="D78" s="40">
        <f t="shared" si="1"/>
        <v>-10755120.36999999</v>
      </c>
      <c r="E78" s="40">
        <v>983029964.63999999</v>
      </c>
    </row>
    <row r="79" spans="1:5" ht="13.5" thickBot="1">
      <c r="A79" s="44">
        <v>2076</v>
      </c>
      <c r="B79" s="41">
        <v>80050169.299999997</v>
      </c>
      <c r="C79" s="40">
        <v>92759797.019999996</v>
      </c>
      <c r="D79" s="40">
        <f t="shared" si="1"/>
        <v>-12709627.719999999</v>
      </c>
      <c r="E79" s="40">
        <v>970320336.90999997</v>
      </c>
    </row>
    <row r="80" spans="1:5" ht="13.5" thickBot="1">
      <c r="A80" s="44">
        <v>2077</v>
      </c>
      <c r="B80" s="41">
        <v>79595077.579999998</v>
      </c>
      <c r="C80" s="40">
        <v>94494913.219999999</v>
      </c>
      <c r="D80" s="40">
        <f t="shared" si="1"/>
        <v>-14899835.640000001</v>
      </c>
      <c r="E80" s="40">
        <v>955420501.27999997</v>
      </c>
    </row>
    <row r="81" spans="1:5" ht="13.5" thickBot="1">
      <c r="A81" s="44">
        <v>2078</v>
      </c>
      <c r="B81" s="41">
        <v>79013062.680000007</v>
      </c>
      <c r="C81" s="40">
        <v>96164326.340000004</v>
      </c>
      <c r="D81" s="40">
        <f t="shared" si="1"/>
        <v>-17151263.659999996</v>
      </c>
      <c r="E81" s="40">
        <v>938269237.62</v>
      </c>
    </row>
    <row r="82" spans="1:5" ht="13.5" thickBot="1">
      <c r="A82" s="44">
        <v>2079</v>
      </c>
      <c r="B82" s="41">
        <v>78300516.950000003</v>
      </c>
      <c r="C82" s="40">
        <v>97960349.879999995</v>
      </c>
      <c r="D82" s="40">
        <f t="shared" si="1"/>
        <v>-19659832.929999992</v>
      </c>
      <c r="E82" s="40">
        <v>918609404.69000006</v>
      </c>
    </row>
    <row r="83" spans="1:5" ht="13.5" thickBot="1">
      <c r="A83" s="44">
        <v>2080</v>
      </c>
      <c r="B83" s="41">
        <v>77442078.390000001</v>
      </c>
      <c r="C83" s="40">
        <v>99688881.939999998</v>
      </c>
      <c r="D83" s="40">
        <f t="shared" si="1"/>
        <v>-22246803.549999997</v>
      </c>
      <c r="E83" s="40">
        <v>896362601.13999999</v>
      </c>
    </row>
    <row r="84" spans="1:5" ht="13.5" thickBot="1">
      <c r="A84" s="44">
        <v>2081</v>
      </c>
      <c r="B84" s="41">
        <v>76433110.409999996</v>
      </c>
      <c r="C84" s="40">
        <v>101447005.90000001</v>
      </c>
      <c r="D84" s="40">
        <f t="shared" si="1"/>
        <v>-25013895.49000001</v>
      </c>
      <c r="E84" s="40">
        <v>871348705.64999998</v>
      </c>
    </row>
    <row r="85" spans="1:5" ht="13.5" thickBot="1">
      <c r="A85" s="44">
        <v>2082</v>
      </c>
      <c r="B85" s="41">
        <v>75262874.180000007</v>
      </c>
      <c r="C85" s="40">
        <v>103235217.41</v>
      </c>
      <c r="D85" s="40">
        <f t="shared" si="1"/>
        <v>-27972343.229999989</v>
      </c>
      <c r="E85" s="40">
        <v>843376362.41999996</v>
      </c>
    </row>
    <row r="86" spans="1:5" ht="13.5" thickBot="1">
      <c r="A86" s="44">
        <v>2083</v>
      </c>
      <c r="B86" s="41">
        <v>73919957.810000002</v>
      </c>
      <c r="C86" s="40">
        <v>105125565.28</v>
      </c>
      <c r="D86" s="40">
        <f t="shared" si="1"/>
        <v>-31205607.469999999</v>
      </c>
      <c r="E86" s="40">
        <v>812170754.95000005</v>
      </c>
    </row>
    <row r="87" spans="1:5" ht="13.5" thickBot="1">
      <c r="A87" s="44">
        <v>2084</v>
      </c>
      <c r="B87" s="41">
        <v>72387942.769999996</v>
      </c>
      <c r="C87" s="40">
        <v>106871143.56999999</v>
      </c>
      <c r="D87" s="40">
        <f t="shared" si="1"/>
        <v>-34483200.799999997</v>
      </c>
      <c r="E87" s="40">
        <v>777687554.14999998</v>
      </c>
    </row>
    <row r="88" spans="1:5" ht="13.5" thickBot="1">
      <c r="A88" s="44">
        <v>2085</v>
      </c>
      <c r="B88" s="41">
        <v>70664240.829999998</v>
      </c>
      <c r="C88" s="40">
        <v>108752195.15000001</v>
      </c>
      <c r="D88" s="40">
        <f t="shared" si="1"/>
        <v>-38087954.320000008</v>
      </c>
      <c r="E88" s="40">
        <v>739599599.83000004</v>
      </c>
    </row>
    <row r="89" spans="1:5" ht="13.5" thickBot="1">
      <c r="A89" s="44">
        <v>2086</v>
      </c>
      <c r="B89" s="41">
        <v>68729294.920000002</v>
      </c>
      <c r="C89" s="40">
        <v>110665392.78</v>
      </c>
      <c r="D89" s="40">
        <f t="shared" si="1"/>
        <v>-41936097.859999999</v>
      </c>
      <c r="E89" s="40">
        <v>697663501.39699996</v>
      </c>
    </row>
    <row r="90" spans="1:5" ht="13.5" thickBot="1">
      <c r="A90" s="44">
        <v>2087</v>
      </c>
      <c r="B90" s="41">
        <v>66568575.229999997</v>
      </c>
      <c r="C90" s="40">
        <v>112501218.61</v>
      </c>
      <c r="D90" s="40">
        <f t="shared" si="1"/>
        <v>-45932643.380000003</v>
      </c>
      <c r="E90" s="40">
        <v>651730858.59000003</v>
      </c>
    </row>
    <row r="91" spans="1:5" ht="13.5" thickBot="1">
      <c r="A91" s="44">
        <v>2088</v>
      </c>
      <c r="B91" s="41">
        <v>64173252.32</v>
      </c>
      <c r="C91" s="40">
        <v>114478723.48</v>
      </c>
      <c r="D91" s="40">
        <f t="shared" si="1"/>
        <v>-50305471.160000004</v>
      </c>
      <c r="E91" s="40">
        <v>601425387.41999996</v>
      </c>
    </row>
    <row r="92" spans="1:5" ht="13.5" thickBot="1">
      <c r="A92" s="44">
        <v>2089</v>
      </c>
      <c r="B92" s="41">
        <v>61520825.030000001</v>
      </c>
      <c r="C92" s="40">
        <v>116376698.11</v>
      </c>
      <c r="D92" s="40">
        <f t="shared" si="1"/>
        <v>-54855873.079999998</v>
      </c>
      <c r="E92" s="40">
        <v>546569514.34000003</v>
      </c>
    </row>
    <row r="93" spans="1:5" ht="13.5" thickBot="1">
      <c r="A93" s="44">
        <v>2090</v>
      </c>
      <c r="B93" s="41">
        <v>58600715.770000003</v>
      </c>
      <c r="C93" s="40">
        <v>118305691.31</v>
      </c>
      <c r="D93" s="40">
        <f t="shared" si="1"/>
        <v>-59704975.539999999</v>
      </c>
      <c r="E93" s="40">
        <v>486864538.80000001</v>
      </c>
    </row>
    <row r="94" spans="1:5" ht="13.5" thickBot="1">
      <c r="A94" s="44">
        <v>2091</v>
      </c>
      <c r="B94" s="41">
        <v>52960757.829999998</v>
      </c>
      <c r="C94" s="40">
        <v>120382829.18000001</v>
      </c>
      <c r="D94" s="40">
        <f t="shared" si="1"/>
        <v>-67422071.350000009</v>
      </c>
      <c r="E94" s="40">
        <v>419442467.44999999</v>
      </c>
    </row>
    <row r="95" spans="1:5" ht="13.5" thickBot="1">
      <c r="A95" s="44">
        <v>2092</v>
      </c>
      <c r="B95" s="41">
        <v>49634706.469999999</v>
      </c>
      <c r="C95" s="40">
        <v>122377073.78</v>
      </c>
      <c r="D95" s="40">
        <f t="shared" si="1"/>
        <v>-72742367.310000002</v>
      </c>
      <c r="E95" s="40">
        <v>346700100.13999999</v>
      </c>
    </row>
    <row r="96" spans="1:5">
      <c r="A96" s="98" t="s">
        <v>177</v>
      </c>
    </row>
    <row r="97" spans="1:5">
      <c r="A97" s="98" t="s">
        <v>176</v>
      </c>
    </row>
    <row r="111" spans="1:5">
      <c r="E111" s="113"/>
    </row>
  </sheetData>
  <mergeCells count="2">
    <mergeCell ref="A7:E7"/>
    <mergeCell ref="A8:E8"/>
  </mergeCells>
  <pageMargins left="0.78740157480314965" right="0.27559055118110237" top="0.78740157480314965" bottom="0.78740157480314965" header="0.31496062992125984" footer="0.31496062992125984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topLeftCell="A73" zoomScale="90" zoomScaleNormal="90" workbookViewId="0">
      <selection activeCell="G60" sqref="G60"/>
    </sheetView>
  </sheetViews>
  <sheetFormatPr defaultRowHeight="11.25"/>
  <cols>
    <col min="1" max="1" width="60.85546875" style="7" customWidth="1"/>
    <col min="2" max="2" width="21.42578125" style="7" customWidth="1"/>
    <col min="3" max="3" width="18.5703125" style="7" customWidth="1"/>
    <col min="4" max="4" width="18.28515625" style="7" customWidth="1"/>
    <col min="5" max="7" width="9.140625" style="7"/>
    <col min="8" max="8" width="16.7109375" style="7" customWidth="1"/>
    <col min="9" max="16384" width="9.140625" style="7"/>
  </cols>
  <sheetData>
    <row r="1" spans="1:8">
      <c r="A1" s="345"/>
      <c r="B1" s="345"/>
      <c r="C1" s="345"/>
      <c r="D1" s="345"/>
      <c r="E1" s="34"/>
    </row>
    <row r="2" spans="1:8" ht="19.5">
      <c r="A2" s="346" t="s">
        <v>132</v>
      </c>
      <c r="B2" s="346"/>
      <c r="C2" s="346"/>
      <c r="D2" s="346"/>
      <c r="E2" s="34"/>
    </row>
    <row r="3" spans="1:8" ht="16.5">
      <c r="A3" s="351" t="s">
        <v>179</v>
      </c>
      <c r="B3" s="351"/>
      <c r="C3" s="351"/>
      <c r="D3" s="351"/>
      <c r="E3" s="34"/>
    </row>
    <row r="4" spans="1:8" ht="16.5">
      <c r="A4" s="351" t="s">
        <v>9</v>
      </c>
      <c r="B4" s="351"/>
      <c r="C4" s="351"/>
      <c r="D4" s="351"/>
      <c r="E4" s="34"/>
    </row>
    <row r="5" spans="1:8" ht="16.5">
      <c r="A5" s="351" t="s">
        <v>72</v>
      </c>
      <c r="B5" s="351"/>
      <c r="C5" s="351"/>
      <c r="D5" s="351"/>
      <c r="E5" s="34"/>
    </row>
    <row r="6" spans="1:8" ht="15" customHeight="1">
      <c r="A6" s="356" t="s">
        <v>153</v>
      </c>
      <c r="B6" s="356"/>
      <c r="C6" s="356"/>
      <c r="D6" s="356"/>
      <c r="E6" s="34"/>
    </row>
    <row r="7" spans="1:8" ht="15" customHeight="1">
      <c r="A7" s="357" t="s">
        <v>23</v>
      </c>
      <c r="B7" s="357"/>
      <c r="C7" s="357"/>
      <c r="D7" s="357"/>
      <c r="E7" s="34"/>
    </row>
    <row r="8" spans="1:8" ht="15" customHeight="1">
      <c r="A8" s="347">
        <v>2021</v>
      </c>
      <c r="B8" s="347"/>
      <c r="C8" s="347"/>
      <c r="D8" s="347"/>
      <c r="E8" s="34"/>
    </row>
    <row r="9" spans="1:8" ht="9.9499999999999993" customHeight="1">
      <c r="A9" s="348"/>
      <c r="B9" s="348"/>
      <c r="C9" s="348"/>
      <c r="D9" s="348"/>
      <c r="E9" s="34"/>
    </row>
    <row r="10" spans="1:8" ht="13.5" thickBot="1">
      <c r="A10" s="352" t="s">
        <v>127</v>
      </c>
      <c r="B10" s="352"/>
      <c r="C10" s="352"/>
      <c r="D10" s="352"/>
      <c r="E10" s="34"/>
    </row>
    <row r="11" spans="1:8" ht="13.5" thickBot="1">
      <c r="A11" s="353" t="s">
        <v>76</v>
      </c>
      <c r="B11" s="353"/>
      <c r="C11" s="354"/>
      <c r="D11" s="354"/>
      <c r="E11" s="34"/>
    </row>
    <row r="12" spans="1:8" ht="13.5" thickBot="1">
      <c r="A12" s="349" t="s">
        <v>77</v>
      </c>
      <c r="B12" s="349"/>
      <c r="C12" s="350"/>
      <c r="D12" s="350"/>
      <c r="E12" s="35"/>
    </row>
    <row r="13" spans="1:8" ht="13.5" thickBot="1">
      <c r="A13" s="114" t="s">
        <v>78</v>
      </c>
      <c r="B13" s="211">
        <v>2019</v>
      </c>
      <c r="C13" s="115">
        <v>2018</v>
      </c>
      <c r="D13" s="116">
        <v>2017</v>
      </c>
      <c r="E13" s="36"/>
    </row>
    <row r="14" spans="1:8" ht="13.5" customHeight="1" thickBot="1">
      <c r="A14" s="117" t="s">
        <v>57</v>
      </c>
      <c r="B14" s="218">
        <v>26090757.82</v>
      </c>
      <c r="C14" s="118">
        <f>C15+C24+C34+C38</f>
        <v>20506068.449999999</v>
      </c>
      <c r="D14" s="118">
        <f>D15+D34+D40</f>
        <v>11874872.649999999</v>
      </c>
      <c r="E14" s="36"/>
    </row>
    <row r="15" spans="1:8" ht="13.5" customHeight="1" thickBot="1">
      <c r="A15" s="119" t="s">
        <v>79</v>
      </c>
      <c r="B15" s="219">
        <v>3921253.15</v>
      </c>
      <c r="C15" s="118">
        <v>4356779.12</v>
      </c>
      <c r="D15" s="118">
        <v>4475381.47</v>
      </c>
      <c r="E15" s="36"/>
      <c r="H15" s="182"/>
    </row>
    <row r="16" spans="1:8" ht="13.5" customHeight="1" thickBot="1">
      <c r="A16" s="120" t="s">
        <v>80</v>
      </c>
      <c r="B16" s="220">
        <v>3921253.15</v>
      </c>
      <c r="C16" s="118">
        <v>4356779.12</v>
      </c>
      <c r="D16" s="118">
        <v>4475381.47</v>
      </c>
      <c r="E16" s="36"/>
      <c r="H16" s="200"/>
    </row>
    <row r="17" spans="1:8" ht="13.5" customHeight="1" thickBot="1">
      <c r="A17" s="121" t="s">
        <v>81</v>
      </c>
      <c r="B17" s="221">
        <v>3078183.72</v>
      </c>
      <c r="C17" s="122">
        <v>3404043.63</v>
      </c>
      <c r="D17" s="122">
        <v>1694377.27</v>
      </c>
      <c r="E17" s="36"/>
      <c r="H17" s="200"/>
    </row>
    <row r="18" spans="1:8" ht="13.5" customHeight="1" thickBot="1">
      <c r="A18" s="121" t="s">
        <v>82</v>
      </c>
      <c r="B18" s="222">
        <v>843069.43</v>
      </c>
      <c r="C18" s="122">
        <v>952735.49</v>
      </c>
      <c r="D18" s="122">
        <v>2781004.2</v>
      </c>
      <c r="E18" s="36"/>
    </row>
    <row r="19" spans="1:8" ht="13.5" customHeight="1" thickBot="1">
      <c r="A19" s="121" t="s">
        <v>83</v>
      </c>
      <c r="B19" s="214"/>
      <c r="C19" s="123">
        <v>0</v>
      </c>
      <c r="D19" s="123">
        <v>0</v>
      </c>
      <c r="E19" s="36"/>
    </row>
    <row r="20" spans="1:8" ht="13.5" customHeight="1" thickBot="1">
      <c r="A20" s="124" t="s">
        <v>84</v>
      </c>
      <c r="B20" s="215"/>
      <c r="C20" s="123">
        <v>0</v>
      </c>
      <c r="D20" s="123">
        <v>0</v>
      </c>
      <c r="E20" s="36"/>
    </row>
    <row r="21" spans="1:8" ht="13.5" customHeight="1" thickBot="1">
      <c r="A21" s="121" t="s">
        <v>81</v>
      </c>
      <c r="B21" s="214"/>
      <c r="C21" s="123">
        <v>0</v>
      </c>
      <c r="D21" s="123">
        <v>0</v>
      </c>
      <c r="E21" s="36"/>
    </row>
    <row r="22" spans="1:8" ht="13.5" customHeight="1" thickBot="1">
      <c r="A22" s="121" t="s">
        <v>82</v>
      </c>
      <c r="B22" s="214"/>
      <c r="C22" s="123">
        <v>0</v>
      </c>
      <c r="D22" s="123">
        <v>0</v>
      </c>
      <c r="E22" s="36"/>
    </row>
    <row r="23" spans="1:8" ht="13.5" customHeight="1" thickBot="1">
      <c r="A23" s="121" t="s">
        <v>83</v>
      </c>
      <c r="B23" s="214"/>
      <c r="C23" s="123">
        <v>0</v>
      </c>
      <c r="D23" s="123">
        <v>0</v>
      </c>
      <c r="E23" s="36"/>
    </row>
    <row r="24" spans="1:8" ht="13.5" customHeight="1" thickBot="1">
      <c r="A24" s="125" t="s">
        <v>85</v>
      </c>
      <c r="B24" s="223">
        <v>9346066.5600000005</v>
      </c>
      <c r="C24" s="122">
        <v>9992263.5700000003</v>
      </c>
      <c r="D24" s="122">
        <v>4888036.75</v>
      </c>
      <c r="E24" s="36"/>
    </row>
    <row r="25" spans="1:8" ht="13.5" customHeight="1" thickBot="1">
      <c r="A25" s="124" t="s">
        <v>80</v>
      </c>
      <c r="B25" s="215"/>
      <c r="C25" s="123">
        <v>0</v>
      </c>
      <c r="D25" s="123">
        <v>0</v>
      </c>
      <c r="E25" s="36"/>
    </row>
    <row r="26" spans="1:8" ht="13.5" customHeight="1" thickBot="1">
      <c r="A26" s="121" t="s">
        <v>81</v>
      </c>
      <c r="B26" s="214"/>
      <c r="C26" s="123">
        <v>0</v>
      </c>
      <c r="D26" s="123">
        <v>0</v>
      </c>
      <c r="E26" s="36"/>
    </row>
    <row r="27" spans="1:8" ht="13.5" customHeight="1" thickBot="1">
      <c r="A27" s="121" t="s">
        <v>82</v>
      </c>
      <c r="B27" s="214"/>
      <c r="C27" s="123">
        <v>0</v>
      </c>
      <c r="D27" s="123">
        <v>0</v>
      </c>
      <c r="E27" s="36"/>
    </row>
    <row r="28" spans="1:8" ht="13.5" customHeight="1" thickBot="1">
      <c r="A28" s="121" t="s">
        <v>83</v>
      </c>
      <c r="B28" s="214"/>
      <c r="C28" s="123">
        <v>0</v>
      </c>
      <c r="D28" s="123">
        <v>0</v>
      </c>
      <c r="E28" s="36"/>
    </row>
    <row r="29" spans="1:8" ht="13.5" customHeight="1" thickBot="1">
      <c r="A29" s="124" t="s">
        <v>84</v>
      </c>
      <c r="B29" s="215"/>
      <c r="C29" s="123">
        <v>0</v>
      </c>
      <c r="D29" s="123">
        <v>0</v>
      </c>
      <c r="E29" s="36"/>
    </row>
    <row r="30" spans="1:8" ht="13.5" customHeight="1" thickBot="1">
      <c r="A30" s="121" t="s">
        <v>81</v>
      </c>
      <c r="B30" s="214"/>
      <c r="C30" s="123">
        <v>0</v>
      </c>
      <c r="D30" s="123">
        <v>0</v>
      </c>
      <c r="E30" s="36"/>
    </row>
    <row r="31" spans="1:8" ht="13.5" customHeight="1" thickBot="1">
      <c r="A31" s="121" t="s">
        <v>82</v>
      </c>
      <c r="B31" s="214"/>
      <c r="C31" s="123">
        <v>0</v>
      </c>
      <c r="D31" s="123">
        <v>0</v>
      </c>
      <c r="E31" s="36"/>
    </row>
    <row r="32" spans="1:8" ht="13.5" customHeight="1" thickBot="1">
      <c r="A32" s="121" t="s">
        <v>83</v>
      </c>
      <c r="B32" s="214"/>
      <c r="C32" s="123">
        <v>0</v>
      </c>
      <c r="D32" s="123">
        <v>0</v>
      </c>
      <c r="E32" s="36"/>
    </row>
    <row r="33" spans="1:5" ht="13.5" customHeight="1" thickBot="1">
      <c r="A33" s="124" t="s">
        <v>86</v>
      </c>
      <c r="B33" s="215"/>
      <c r="C33" s="123">
        <v>0</v>
      </c>
      <c r="D33" s="122">
        <v>2227037.54</v>
      </c>
      <c r="E33" s="36"/>
    </row>
    <row r="34" spans="1:5" ht="13.5" customHeight="1" thickBot="1">
      <c r="A34" s="126" t="s">
        <v>58</v>
      </c>
      <c r="B34" s="224">
        <v>8294436.1799999997</v>
      </c>
      <c r="C34" s="122">
        <v>6130345.0199999996</v>
      </c>
      <c r="D34" s="122">
        <v>7399491.1799999997</v>
      </c>
      <c r="E34" s="36"/>
    </row>
    <row r="35" spans="1:5" ht="13.5" customHeight="1" thickBot="1">
      <c r="A35" s="124" t="s">
        <v>87</v>
      </c>
      <c r="B35" s="215"/>
      <c r="C35" s="123"/>
      <c r="D35" s="123">
        <v>0</v>
      </c>
      <c r="E35" s="36"/>
    </row>
    <row r="36" spans="1:5" ht="13.5" customHeight="1" thickBot="1">
      <c r="A36" s="124" t="s">
        <v>88</v>
      </c>
      <c r="B36" s="215"/>
      <c r="C36" s="123">
        <v>0</v>
      </c>
      <c r="D36" s="123">
        <v>0</v>
      </c>
      <c r="E36" s="36"/>
    </row>
    <row r="37" spans="1:5" ht="13.5" customHeight="1" thickBot="1">
      <c r="A37" s="124" t="s">
        <v>89</v>
      </c>
      <c r="B37" s="215"/>
      <c r="C37" s="123">
        <v>0</v>
      </c>
      <c r="D37" s="123">
        <v>0</v>
      </c>
      <c r="E37" s="36"/>
    </row>
    <row r="38" spans="1:5" ht="13.5" customHeight="1" thickBot="1">
      <c r="A38" s="119" t="s">
        <v>59</v>
      </c>
      <c r="B38" s="219">
        <v>76263.28</v>
      </c>
      <c r="C38" s="198">
        <f>C41+C42</f>
        <v>26680.739999999998</v>
      </c>
      <c r="D38" s="123">
        <v>0</v>
      </c>
      <c r="E38" s="36"/>
    </row>
    <row r="39" spans="1:5" ht="13.5" customHeight="1" thickBot="1">
      <c r="A39" s="126" t="s">
        <v>90</v>
      </c>
      <c r="B39" s="217"/>
      <c r="C39" s="123">
        <v>0</v>
      </c>
      <c r="D39" s="123">
        <v>0</v>
      </c>
      <c r="E39" s="36"/>
    </row>
    <row r="40" spans="1:5" ht="13.5" customHeight="1" thickBot="1">
      <c r="A40" s="126" t="s">
        <v>60</v>
      </c>
      <c r="B40" s="217"/>
      <c r="C40" s="123">
        <v>0</v>
      </c>
      <c r="D40" s="123">
        <v>0</v>
      </c>
      <c r="E40" s="36"/>
    </row>
    <row r="41" spans="1:5" ht="13.5" customHeight="1" thickBot="1">
      <c r="A41" s="124" t="s">
        <v>91</v>
      </c>
      <c r="B41" s="225">
        <v>69884.87</v>
      </c>
      <c r="C41" s="122">
        <v>21760</v>
      </c>
      <c r="D41" s="123">
        <v>0</v>
      </c>
      <c r="E41" s="36"/>
    </row>
    <row r="42" spans="1:5" ht="13.5" customHeight="1" thickBot="1">
      <c r="A42" s="124" t="s">
        <v>92</v>
      </c>
      <c r="B42" s="225">
        <v>6378.41</v>
      </c>
      <c r="C42" s="122">
        <v>4920.74</v>
      </c>
      <c r="D42" s="122">
        <v>984039.33</v>
      </c>
      <c r="E42" s="36"/>
    </row>
    <row r="43" spans="1:5" ht="13.5" customHeight="1" thickBot="1">
      <c r="A43" s="125" t="s">
        <v>25</v>
      </c>
      <c r="B43" s="216"/>
      <c r="C43" s="123">
        <v>0</v>
      </c>
      <c r="D43" s="123">
        <v>0</v>
      </c>
      <c r="E43" s="36"/>
    </row>
    <row r="44" spans="1:5" ht="13.5" customHeight="1" thickBot="1">
      <c r="A44" s="126" t="s">
        <v>93</v>
      </c>
      <c r="B44" s="217"/>
      <c r="C44" s="123">
        <v>0</v>
      </c>
      <c r="D44" s="123">
        <v>0</v>
      </c>
      <c r="E44" s="36"/>
    </row>
    <row r="45" spans="1:5" ht="13.5" customHeight="1" thickBot="1">
      <c r="A45" s="126" t="s">
        <v>94</v>
      </c>
      <c r="B45" s="217"/>
      <c r="C45" s="123">
        <v>0</v>
      </c>
      <c r="D45" s="123">
        <v>0</v>
      </c>
      <c r="E45" s="36"/>
    </row>
    <row r="46" spans="1:5" ht="13.5" customHeight="1" thickBot="1">
      <c r="A46" s="126" t="s">
        <v>95</v>
      </c>
      <c r="B46" s="217"/>
      <c r="C46" s="123">
        <v>0</v>
      </c>
      <c r="D46" s="123">
        <v>0</v>
      </c>
      <c r="E46" s="36"/>
    </row>
    <row r="47" spans="1:5" ht="13.5" customHeight="1" thickBot="1">
      <c r="A47" s="127" t="s">
        <v>96</v>
      </c>
      <c r="B47" s="227">
        <f>B14+B24</f>
        <v>35436824.380000003</v>
      </c>
      <c r="C47" s="226">
        <f>C14+C24</f>
        <v>30498332.02</v>
      </c>
      <c r="D47" s="226">
        <f>D14+D24</f>
        <v>16762909.399999999</v>
      </c>
      <c r="E47" s="36"/>
    </row>
    <row r="48" spans="1:5" ht="13.5" thickBot="1">
      <c r="A48" s="362"/>
      <c r="B48" s="362"/>
      <c r="C48" s="362"/>
      <c r="D48" s="362"/>
      <c r="E48" s="36"/>
    </row>
    <row r="49" spans="1:8" ht="13.5" thickBot="1">
      <c r="A49" s="128" t="s">
        <v>97</v>
      </c>
      <c r="B49" s="228">
        <v>2019</v>
      </c>
      <c r="C49" s="129">
        <v>2018</v>
      </c>
      <c r="D49" s="116">
        <v>2017</v>
      </c>
      <c r="E49" s="36"/>
      <c r="H49" s="182"/>
    </row>
    <row r="50" spans="1:8" ht="13.5" thickBot="1">
      <c r="A50" s="130" t="s">
        <v>98</v>
      </c>
      <c r="B50" s="229">
        <v>812084.54</v>
      </c>
      <c r="C50" s="131">
        <f>C51+C52</f>
        <v>796161.30999999994</v>
      </c>
      <c r="D50" s="131">
        <f>D51+D52</f>
        <v>695269.95000000007</v>
      </c>
      <c r="E50" s="36"/>
      <c r="H50" s="182"/>
    </row>
    <row r="51" spans="1:8" ht="13.5" thickBot="1">
      <c r="A51" s="132" t="s">
        <v>41</v>
      </c>
      <c r="B51" s="231">
        <v>809139.81</v>
      </c>
      <c r="C51" s="133">
        <v>793274.32</v>
      </c>
      <c r="D51" s="133">
        <v>673642.78</v>
      </c>
      <c r="E51" s="36"/>
      <c r="H51" s="197"/>
    </row>
    <row r="52" spans="1:8" ht="13.5" thickBot="1">
      <c r="A52" s="132" t="s">
        <v>42</v>
      </c>
      <c r="B52" s="230">
        <v>2944.73</v>
      </c>
      <c r="C52" s="133">
        <v>2886.99</v>
      </c>
      <c r="D52" s="133">
        <v>21627.17</v>
      </c>
      <c r="E52" s="36"/>
      <c r="H52" s="182"/>
    </row>
    <row r="53" spans="1:8" ht="13.5" thickBot="1">
      <c r="A53" s="134" t="s">
        <v>99</v>
      </c>
      <c r="B53" s="232">
        <v>13131794.1</v>
      </c>
      <c r="C53" s="135">
        <f>C54</f>
        <v>12874307.939999999</v>
      </c>
      <c r="D53" s="135">
        <f>D54</f>
        <v>8755705.5899999999</v>
      </c>
      <c r="E53" s="36"/>
      <c r="H53" s="200"/>
    </row>
    <row r="54" spans="1:8" ht="13.5" thickBot="1">
      <c r="A54" s="126" t="s">
        <v>100</v>
      </c>
      <c r="B54" s="233">
        <v>13131794.1</v>
      </c>
      <c r="C54" s="135">
        <f>C55+C56+C57</f>
        <v>12874307.939999999</v>
      </c>
      <c r="D54" s="135">
        <f>D55+D56+D57</f>
        <v>8755705.5899999999</v>
      </c>
      <c r="E54" s="36"/>
      <c r="H54" s="197"/>
    </row>
    <row r="55" spans="1:8" ht="13.5" thickBot="1">
      <c r="A55" s="136" t="s">
        <v>101</v>
      </c>
      <c r="B55" s="234">
        <v>10472002.76</v>
      </c>
      <c r="C55" s="133">
        <v>10266669.369999999</v>
      </c>
      <c r="D55" s="133">
        <v>7166318.7000000002</v>
      </c>
      <c r="E55" s="36"/>
      <c r="H55" s="182"/>
    </row>
    <row r="56" spans="1:8" ht="13.5" thickBot="1">
      <c r="A56" s="136" t="s">
        <v>102</v>
      </c>
      <c r="B56" s="235">
        <v>788269.94</v>
      </c>
      <c r="C56" s="133">
        <v>772813.67</v>
      </c>
      <c r="D56" s="133">
        <v>434270.9</v>
      </c>
      <c r="E56" s="36"/>
      <c r="H56" s="182"/>
    </row>
    <row r="57" spans="1:8" ht="13.5" thickBot="1">
      <c r="A57" s="136" t="s">
        <v>103</v>
      </c>
      <c r="B57" s="235">
        <v>1871521.4</v>
      </c>
      <c r="C57" s="133">
        <v>1834824.9</v>
      </c>
      <c r="D57" s="133">
        <v>1155115.99</v>
      </c>
      <c r="E57" s="36"/>
      <c r="H57" s="197"/>
    </row>
    <row r="58" spans="1:8" ht="13.5" thickBot="1">
      <c r="A58" s="126" t="s">
        <v>104</v>
      </c>
      <c r="B58" s="236"/>
      <c r="C58" s="133">
        <v>0</v>
      </c>
      <c r="D58" s="133">
        <v>0</v>
      </c>
      <c r="E58" s="36"/>
    </row>
    <row r="59" spans="1:8" ht="13.5" thickBot="1">
      <c r="A59" s="136" t="s">
        <v>105</v>
      </c>
      <c r="B59" s="136"/>
      <c r="C59" s="133">
        <v>0</v>
      </c>
      <c r="D59" s="133">
        <v>0</v>
      </c>
      <c r="E59" s="36"/>
    </row>
    <row r="60" spans="1:8" ht="13.5" thickBot="1">
      <c r="A60" s="136" t="s">
        <v>102</v>
      </c>
      <c r="B60" s="136"/>
      <c r="C60" s="133">
        <v>0</v>
      </c>
      <c r="D60" s="133">
        <v>0</v>
      </c>
      <c r="E60" s="36"/>
    </row>
    <row r="61" spans="1:8" ht="13.5" thickBot="1">
      <c r="A61" s="136" t="s">
        <v>103</v>
      </c>
      <c r="B61" s="136"/>
      <c r="C61" s="133">
        <v>0</v>
      </c>
      <c r="D61" s="133">
        <v>0</v>
      </c>
      <c r="E61" s="36"/>
    </row>
    <row r="62" spans="1:8" ht="13.5" thickBot="1">
      <c r="A62" s="132" t="s">
        <v>106</v>
      </c>
      <c r="B62" s="132"/>
      <c r="C62" s="133">
        <v>0</v>
      </c>
      <c r="D62" s="133">
        <v>0</v>
      </c>
      <c r="E62" s="36"/>
    </row>
    <row r="63" spans="1:8" ht="13.5" thickBot="1">
      <c r="A63" s="136" t="s">
        <v>107</v>
      </c>
      <c r="B63" s="136"/>
      <c r="C63" s="133">
        <v>0</v>
      </c>
      <c r="D63" s="133">
        <v>0</v>
      </c>
      <c r="E63" s="36"/>
    </row>
    <row r="64" spans="1:8" ht="13.5" thickBot="1">
      <c r="A64" s="136" t="s">
        <v>108</v>
      </c>
      <c r="B64" s="136"/>
      <c r="C64" s="133">
        <v>0</v>
      </c>
      <c r="D64" s="133">
        <v>0</v>
      </c>
      <c r="E64" s="36"/>
    </row>
    <row r="65" spans="1:5" ht="13.5" thickBot="1">
      <c r="A65" s="156" t="s">
        <v>109</v>
      </c>
      <c r="B65" s="237">
        <f>B50+B53</f>
        <v>13943878.640000001</v>
      </c>
      <c r="C65" s="137">
        <f>C50+C53+C61</f>
        <v>13670469.25</v>
      </c>
      <c r="D65" s="138">
        <f>D50+D53</f>
        <v>9450975.5399999991</v>
      </c>
      <c r="E65" s="36"/>
    </row>
    <row r="66" spans="1:5" ht="12.75">
      <c r="A66" s="355"/>
      <c r="B66" s="355"/>
      <c r="C66" s="355"/>
      <c r="D66" s="355"/>
      <c r="E66" s="36"/>
    </row>
    <row r="67" spans="1:5" ht="12.75">
      <c r="A67" s="159"/>
      <c r="B67" s="159"/>
      <c r="C67" s="159"/>
      <c r="D67" s="159"/>
      <c r="E67" s="36"/>
    </row>
    <row r="68" spans="1:5" ht="45.75" customHeight="1" thickBot="1">
      <c r="A68" s="358"/>
      <c r="B68" s="358"/>
      <c r="C68" s="358"/>
      <c r="D68" s="358"/>
      <c r="E68" s="36"/>
    </row>
    <row r="69" spans="1:5" ht="15" customHeight="1" thickBot="1">
      <c r="A69" s="160" t="s">
        <v>154</v>
      </c>
      <c r="B69" s="160"/>
      <c r="C69" s="158"/>
      <c r="D69" s="158"/>
      <c r="E69" s="36"/>
    </row>
    <row r="70" spans="1:5" ht="13.5" thickBot="1">
      <c r="A70" s="157" t="s">
        <v>40</v>
      </c>
      <c r="B70" s="137">
        <f>B47-B65</f>
        <v>21492945.740000002</v>
      </c>
      <c r="C70" s="139">
        <f>C47-C65</f>
        <v>16827862.77</v>
      </c>
      <c r="D70" s="170">
        <f>D47-D65</f>
        <v>7311933.8599999994</v>
      </c>
      <c r="E70" s="36"/>
    </row>
    <row r="71" spans="1:5" ht="13.5" thickBot="1">
      <c r="A71" s="360"/>
      <c r="B71" s="360"/>
      <c r="C71" s="360"/>
      <c r="D71" s="360"/>
      <c r="E71" s="36"/>
    </row>
    <row r="72" spans="1:5" ht="26.25" thickBot="1">
      <c r="A72" s="140" t="s">
        <v>110</v>
      </c>
      <c r="B72" s="210">
        <v>2019</v>
      </c>
      <c r="C72" s="129">
        <v>2018</v>
      </c>
      <c r="D72" s="116">
        <v>2017</v>
      </c>
      <c r="E72" s="37"/>
    </row>
    <row r="73" spans="1:5" ht="13.5" thickBot="1">
      <c r="A73" s="141"/>
      <c r="B73" s="239"/>
      <c r="C73" s="142">
        <v>0</v>
      </c>
      <c r="D73" s="143">
        <v>0</v>
      </c>
      <c r="E73" s="38"/>
    </row>
    <row r="74" spans="1:5" ht="13.5" thickBot="1">
      <c r="A74" s="360"/>
      <c r="B74" s="360"/>
      <c r="C74" s="360"/>
      <c r="D74" s="360"/>
      <c r="E74" s="36"/>
    </row>
    <row r="75" spans="1:5" ht="13.5" thickBot="1">
      <c r="A75" s="140" t="s">
        <v>68</v>
      </c>
      <c r="B75" s="210">
        <v>2019</v>
      </c>
      <c r="C75" s="129">
        <v>2018</v>
      </c>
      <c r="D75" s="116">
        <v>2017</v>
      </c>
      <c r="E75" s="36"/>
    </row>
    <row r="76" spans="1:5" ht="13.5" thickBot="1">
      <c r="A76" s="141"/>
      <c r="B76" s="240">
        <v>10442000</v>
      </c>
      <c r="C76" s="144">
        <v>9552000</v>
      </c>
      <c r="D76" s="145">
        <v>8004569.6200000001</v>
      </c>
      <c r="E76" s="36"/>
    </row>
    <row r="77" spans="1:5" ht="13.5" thickBot="1">
      <c r="A77" s="359"/>
      <c r="B77" s="359"/>
      <c r="C77" s="359"/>
      <c r="D77" s="359"/>
      <c r="E77" s="36"/>
    </row>
    <row r="78" spans="1:5" ht="26.25" thickBot="1">
      <c r="A78" s="140" t="s">
        <v>111</v>
      </c>
      <c r="B78" s="210">
        <v>2019</v>
      </c>
      <c r="C78" s="129">
        <v>2018</v>
      </c>
      <c r="D78" s="116">
        <v>2017</v>
      </c>
      <c r="E78" s="36"/>
    </row>
    <row r="79" spans="1:5" ht="13.5" thickBot="1">
      <c r="A79" s="146" t="s">
        <v>112</v>
      </c>
      <c r="B79" s="239">
        <v>0</v>
      </c>
      <c r="C79" s="147">
        <v>0</v>
      </c>
      <c r="D79" s="148">
        <v>0</v>
      </c>
      <c r="E79" s="36"/>
    </row>
    <row r="80" spans="1:5" ht="13.5" thickBot="1">
      <c r="A80" s="146" t="s">
        <v>113</v>
      </c>
      <c r="B80" s="239">
        <v>0</v>
      </c>
      <c r="C80" s="149">
        <v>0</v>
      </c>
      <c r="D80" s="148">
        <v>0</v>
      </c>
      <c r="E80" s="36"/>
    </row>
    <row r="81" spans="1:8" ht="13.5" thickBot="1">
      <c r="A81" s="150" t="s">
        <v>114</v>
      </c>
      <c r="B81" s="149">
        <v>0</v>
      </c>
      <c r="C81" s="149">
        <v>0</v>
      </c>
      <c r="D81" s="151">
        <v>2477041.86</v>
      </c>
      <c r="E81" s="36"/>
    </row>
    <row r="82" spans="1:8" ht="13.5" thickBot="1">
      <c r="A82" s="152" t="s">
        <v>115</v>
      </c>
      <c r="B82" s="238">
        <v>0</v>
      </c>
      <c r="C82" s="147">
        <v>0</v>
      </c>
      <c r="D82" s="148">
        <v>0</v>
      </c>
      <c r="E82" s="36"/>
    </row>
    <row r="83" spans="1:8" ht="13.5" thickBot="1">
      <c r="A83" s="361"/>
      <c r="B83" s="361"/>
      <c r="C83" s="361"/>
      <c r="D83" s="361"/>
      <c r="E83" s="36"/>
    </row>
    <row r="84" spans="1:8" ht="13.5" thickBot="1">
      <c r="A84" s="140" t="s">
        <v>69</v>
      </c>
      <c r="B84" s="247">
        <v>2019</v>
      </c>
      <c r="C84" s="129">
        <v>2018</v>
      </c>
      <c r="D84" s="116">
        <v>2017</v>
      </c>
      <c r="E84" s="36"/>
    </row>
    <row r="85" spans="1:8" ht="13.5" thickBot="1">
      <c r="A85" s="153" t="s">
        <v>116</v>
      </c>
      <c r="B85" s="248">
        <v>1521930.58</v>
      </c>
      <c r="C85" s="144">
        <v>1492088.8</v>
      </c>
      <c r="D85" s="245">
        <v>24887918.620000001</v>
      </c>
      <c r="E85" s="36"/>
      <c r="H85" s="182"/>
    </row>
    <row r="86" spans="1:8" ht="13.5" thickBot="1">
      <c r="A86" s="153" t="s">
        <v>117</v>
      </c>
      <c r="B86" s="242">
        <v>66624111.149999999</v>
      </c>
      <c r="C86" s="144">
        <v>65317756.030000001</v>
      </c>
      <c r="D86" s="246">
        <v>24733932.91</v>
      </c>
      <c r="E86" s="36"/>
      <c r="H86" s="200"/>
    </row>
    <row r="87" spans="1:8" ht="13.5" thickBot="1">
      <c r="A87" s="153" t="s">
        <v>118</v>
      </c>
      <c r="B87" s="239"/>
      <c r="C87" s="149"/>
      <c r="D87" s="154"/>
      <c r="E87" s="36"/>
      <c r="H87" s="197"/>
    </row>
    <row r="88" spans="1:8" ht="13.5" thickBot="1">
      <c r="A88" s="359"/>
      <c r="B88" s="359"/>
      <c r="C88" s="359"/>
      <c r="D88" s="359"/>
      <c r="E88" s="36"/>
    </row>
    <row r="89" spans="1:8" ht="26.25" thickBot="1">
      <c r="A89" s="155" t="s">
        <v>128</v>
      </c>
      <c r="B89" s="243">
        <v>2019</v>
      </c>
      <c r="C89" s="129">
        <v>2018</v>
      </c>
      <c r="D89" s="116">
        <v>2017</v>
      </c>
      <c r="E89" s="36"/>
    </row>
    <row r="90" spans="1:8" ht="13.5" thickBot="1">
      <c r="A90" s="146" t="s">
        <v>119</v>
      </c>
      <c r="B90" s="241" t="s">
        <v>175</v>
      </c>
      <c r="C90" s="143">
        <v>0</v>
      </c>
      <c r="D90" s="151">
        <v>0</v>
      </c>
      <c r="E90" s="36"/>
    </row>
    <row r="91" spans="1:8" ht="13.5" thickBot="1">
      <c r="A91" s="146" t="s">
        <v>120</v>
      </c>
      <c r="B91" s="244" t="s">
        <v>175</v>
      </c>
      <c r="C91" s="143">
        <v>0</v>
      </c>
      <c r="D91" s="151">
        <v>0</v>
      </c>
      <c r="E91" s="36"/>
    </row>
    <row r="92" spans="1:8" ht="12.75">
      <c r="A92" s="161"/>
      <c r="B92" s="161"/>
      <c r="C92" s="162"/>
      <c r="D92" s="163"/>
      <c r="E92" s="36"/>
    </row>
    <row r="93" spans="1:8" ht="12.75">
      <c r="A93" s="87" t="s">
        <v>178</v>
      </c>
      <c r="B93" s="87"/>
      <c r="C93" s="164"/>
      <c r="D93" s="164"/>
    </row>
  </sheetData>
  <mergeCells count="20">
    <mergeCell ref="A66:D66"/>
    <mergeCell ref="A6:D6"/>
    <mergeCell ref="A7:D7"/>
    <mergeCell ref="A68:D68"/>
    <mergeCell ref="A88:D88"/>
    <mergeCell ref="A74:D74"/>
    <mergeCell ref="A83:D83"/>
    <mergeCell ref="A77:D77"/>
    <mergeCell ref="A71:D71"/>
    <mergeCell ref="A48:D48"/>
    <mergeCell ref="A1:D1"/>
    <mergeCell ref="A2:D2"/>
    <mergeCell ref="A8:D8"/>
    <mergeCell ref="A9:D9"/>
    <mergeCell ref="A12:D12"/>
    <mergeCell ref="A3:D3"/>
    <mergeCell ref="A4:D4"/>
    <mergeCell ref="A5:D5"/>
    <mergeCell ref="A10:D10"/>
    <mergeCell ref="A11:D11"/>
  </mergeCells>
  <pageMargins left="0.51181102362204722" right="0.51181102362204722" top="0.78740157480314965" bottom="0.78740157480314965" header="0.31496062992125984" footer="0.31496062992125984"/>
  <pageSetup paperSize="9" scale="79" fitToHeight="0" orientation="portrait" horizontalDpi="360" verticalDpi="360" r:id="rId1"/>
  <headerFooter scaleWithDoc="0" alignWithMargins="0">
    <firstFooter>&amp;R116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25"/>
  <dimension ref="B1:I39"/>
  <sheetViews>
    <sheetView tabSelected="1" zoomScaleSheetLayoutView="100" workbookViewId="0">
      <selection activeCell="I4" sqref="I4"/>
    </sheetView>
  </sheetViews>
  <sheetFormatPr defaultRowHeight="11.25" customHeight="1"/>
  <cols>
    <col min="1" max="1" width="9.140625" style="5"/>
    <col min="2" max="2" width="22.42578125" style="5" customWidth="1"/>
    <col min="3" max="3" width="21" style="5" customWidth="1"/>
    <col min="4" max="4" width="23.28515625" style="5" customWidth="1"/>
    <col min="5" max="5" width="16.140625" style="5" customWidth="1"/>
    <col min="6" max="6" width="16.42578125" style="5" customWidth="1"/>
    <col min="7" max="7" width="17.5703125" style="5" customWidth="1"/>
    <col min="8" max="8" width="9.140625" style="5"/>
    <col min="9" max="9" width="21.42578125" style="5" customWidth="1"/>
    <col min="10" max="16384" width="9.140625" style="5"/>
  </cols>
  <sheetData>
    <row r="1" spans="2:9" ht="11.25" customHeight="1">
      <c r="B1" s="8"/>
      <c r="C1" s="8"/>
      <c r="D1" s="8"/>
      <c r="E1" s="8"/>
      <c r="F1" s="8"/>
      <c r="G1" s="8"/>
    </row>
    <row r="2" spans="2:9" ht="16.5" customHeight="1">
      <c r="B2" s="369" t="s">
        <v>132</v>
      </c>
      <c r="C2" s="369"/>
      <c r="D2" s="369"/>
      <c r="E2" s="369"/>
      <c r="F2" s="369"/>
      <c r="G2" s="369"/>
    </row>
    <row r="3" spans="2:9" ht="17.100000000000001" customHeight="1">
      <c r="B3" s="307" t="s">
        <v>185</v>
      </c>
      <c r="C3" s="307"/>
      <c r="D3" s="307"/>
      <c r="E3" s="307"/>
      <c r="F3" s="307"/>
      <c r="G3" s="307"/>
      <c r="H3" s="4"/>
    </row>
    <row r="4" spans="2:9" ht="17.100000000000001" customHeight="1">
      <c r="B4" s="307" t="s">
        <v>9</v>
      </c>
      <c r="C4" s="307"/>
      <c r="D4" s="307"/>
      <c r="E4" s="307"/>
      <c r="F4" s="307"/>
      <c r="G4" s="307"/>
      <c r="H4" s="4"/>
    </row>
    <row r="5" spans="2:9" ht="17.100000000000001" customHeight="1">
      <c r="B5" s="307" t="s">
        <v>71</v>
      </c>
      <c r="C5" s="307"/>
      <c r="D5" s="307"/>
      <c r="E5" s="307"/>
      <c r="F5" s="307"/>
      <c r="G5" s="307"/>
      <c r="H5" s="4"/>
    </row>
    <row r="6" spans="2:9" ht="17.100000000000001" customHeight="1">
      <c r="B6" s="307" t="s">
        <v>151</v>
      </c>
      <c r="C6" s="307"/>
      <c r="D6" s="307"/>
      <c r="E6" s="307"/>
      <c r="F6" s="307"/>
      <c r="G6" s="307"/>
      <c r="H6" s="4"/>
    </row>
    <row r="7" spans="2:9" ht="17.100000000000001" customHeight="1">
      <c r="B7" s="372">
        <v>2021</v>
      </c>
      <c r="C7" s="372"/>
      <c r="D7" s="372"/>
      <c r="E7" s="372"/>
      <c r="F7" s="372"/>
      <c r="G7" s="372"/>
      <c r="H7" s="4"/>
    </row>
    <row r="8" spans="2:9" ht="11.25" customHeight="1">
      <c r="B8" s="4"/>
      <c r="C8" s="4"/>
      <c r="D8" s="4"/>
      <c r="E8" s="4"/>
      <c r="F8" s="4"/>
      <c r="G8" s="4"/>
      <c r="H8" s="4"/>
    </row>
    <row r="9" spans="2:9" s="9" customFormat="1" ht="6" customHeight="1">
      <c r="B9" s="8"/>
      <c r="C9" s="8"/>
      <c r="D9" s="8"/>
      <c r="E9" s="8"/>
      <c r="F9" s="8"/>
      <c r="G9" s="8"/>
    </row>
    <row r="10" spans="2:9" s="9" customFormat="1" ht="16.5" customHeight="1">
      <c r="B10" s="10" t="s">
        <v>27</v>
      </c>
      <c r="C10" s="11"/>
      <c r="D10" s="11"/>
      <c r="E10" s="11"/>
      <c r="F10" s="11"/>
      <c r="G10" s="48">
        <v>1</v>
      </c>
    </row>
    <row r="11" spans="2:9" s="9" customFormat="1" ht="17.100000000000001" customHeight="1" thickBot="1">
      <c r="B11" s="363" t="s">
        <v>33</v>
      </c>
      <c r="C11" s="365" t="s">
        <v>34</v>
      </c>
      <c r="D11" s="365" t="s">
        <v>35</v>
      </c>
      <c r="E11" s="365" t="s">
        <v>24</v>
      </c>
      <c r="F11" s="365"/>
      <c r="G11" s="370"/>
    </row>
    <row r="12" spans="2:9" s="9" customFormat="1" ht="17.100000000000001" customHeight="1" thickBot="1">
      <c r="B12" s="364"/>
      <c r="C12" s="366"/>
      <c r="D12" s="366"/>
      <c r="E12" s="366"/>
      <c r="F12" s="366"/>
      <c r="G12" s="371"/>
    </row>
    <row r="13" spans="2:9" s="9" customFormat="1" ht="17.100000000000001" customHeight="1" thickBot="1">
      <c r="B13" s="364"/>
      <c r="C13" s="366"/>
      <c r="D13" s="366"/>
      <c r="E13" s="24">
        <v>2021</v>
      </c>
      <c r="F13" s="24">
        <v>2022</v>
      </c>
      <c r="G13" s="172">
        <v>2023</v>
      </c>
    </row>
    <row r="14" spans="2:9" s="9" customFormat="1">
      <c r="B14" s="173"/>
      <c r="C14" s="12"/>
      <c r="D14" s="12"/>
      <c r="E14" s="46"/>
      <c r="F14" s="46"/>
      <c r="G14" s="174"/>
      <c r="I14" s="185"/>
    </row>
    <row r="15" spans="2:9" s="9" customFormat="1" ht="11.25" customHeight="1">
      <c r="B15" s="175" t="s">
        <v>133</v>
      </c>
      <c r="C15" s="45" t="s">
        <v>135</v>
      </c>
      <c r="D15" s="45" t="s">
        <v>136</v>
      </c>
      <c r="E15" s="176">
        <v>374283.5</v>
      </c>
      <c r="F15" s="176">
        <v>393007.66499999998</v>
      </c>
      <c r="G15" s="176">
        <v>412658.05</v>
      </c>
      <c r="I15" s="185"/>
    </row>
    <row r="16" spans="2:9" s="9" customFormat="1" ht="11.25" customHeight="1">
      <c r="B16" s="175" t="s">
        <v>134</v>
      </c>
      <c r="C16" s="45" t="s">
        <v>135</v>
      </c>
      <c r="D16" s="45"/>
      <c r="E16" s="176">
        <v>35952.31</v>
      </c>
      <c r="F16" s="176">
        <v>37749.919999999998</v>
      </c>
      <c r="G16" s="176">
        <v>39637.42</v>
      </c>
      <c r="I16" s="186"/>
    </row>
    <row r="17" spans="2:9" s="9" customFormat="1" ht="11.25" customHeight="1">
      <c r="B17" s="175"/>
      <c r="C17" s="45"/>
      <c r="D17" s="45"/>
      <c r="E17" s="13"/>
      <c r="F17" s="13"/>
      <c r="G17" s="177"/>
      <c r="I17" s="185"/>
    </row>
    <row r="18" spans="2:9" s="9" customFormat="1" ht="11.25" customHeight="1">
      <c r="B18" s="175"/>
      <c r="C18" s="45"/>
      <c r="D18" s="45"/>
      <c r="E18" s="13"/>
      <c r="F18" s="13"/>
      <c r="G18" s="177"/>
      <c r="I18" s="185"/>
    </row>
    <row r="19" spans="2:9" s="9" customFormat="1" ht="11.25" customHeight="1">
      <c r="B19" s="175"/>
      <c r="C19" s="45"/>
      <c r="D19" s="45"/>
      <c r="E19" s="13"/>
      <c r="F19" s="13"/>
      <c r="G19" s="177"/>
    </row>
    <row r="20" spans="2:9" s="9" customFormat="1" ht="11.25" customHeight="1">
      <c r="B20" s="175"/>
      <c r="C20" s="45"/>
      <c r="D20" s="45"/>
      <c r="E20" s="13"/>
      <c r="F20" s="13"/>
      <c r="G20" s="177"/>
    </row>
    <row r="21" spans="2:9" s="9" customFormat="1" ht="11.25" customHeight="1">
      <c r="B21" s="175"/>
      <c r="C21" s="45"/>
      <c r="D21" s="45"/>
      <c r="E21" s="13"/>
      <c r="F21" s="13"/>
      <c r="G21" s="177"/>
    </row>
    <row r="22" spans="2:9" s="9" customFormat="1" ht="11.25" customHeight="1">
      <c r="B22" s="175"/>
      <c r="C22" s="45"/>
      <c r="D22" s="45"/>
      <c r="E22" s="13"/>
      <c r="F22" s="13"/>
      <c r="G22" s="177"/>
    </row>
    <row r="23" spans="2:9" s="9" customFormat="1" ht="11.25" customHeight="1">
      <c r="B23" s="175"/>
      <c r="C23" s="45"/>
      <c r="D23" s="45"/>
      <c r="E23" s="13"/>
      <c r="F23" s="13"/>
      <c r="G23" s="177"/>
    </row>
    <row r="24" spans="2:9" s="9" customFormat="1" ht="11.25" customHeight="1">
      <c r="B24" s="175"/>
      <c r="C24" s="45"/>
      <c r="D24" s="45"/>
      <c r="E24" s="13"/>
      <c r="F24" s="13"/>
      <c r="G24" s="177"/>
    </row>
    <row r="25" spans="2:9" s="9" customFormat="1" ht="11.25" customHeight="1">
      <c r="B25" s="175"/>
      <c r="C25" s="45"/>
      <c r="D25" s="45"/>
      <c r="E25" s="13"/>
      <c r="F25" s="13"/>
      <c r="G25" s="177"/>
    </row>
    <row r="26" spans="2:9" s="9" customFormat="1" ht="11.25" customHeight="1">
      <c r="B26" s="175"/>
      <c r="C26" s="45"/>
      <c r="D26" s="45"/>
      <c r="E26" s="13"/>
      <c r="F26" s="13"/>
      <c r="G26" s="177"/>
    </row>
    <row r="27" spans="2:9" s="9" customFormat="1" ht="11.25" customHeight="1">
      <c r="B27" s="175"/>
      <c r="C27" s="45"/>
      <c r="D27" s="45"/>
      <c r="E27" s="13"/>
      <c r="F27" s="13"/>
      <c r="G27" s="177"/>
    </row>
    <row r="28" spans="2:9" s="9" customFormat="1" ht="11.25" customHeight="1">
      <c r="B28" s="175"/>
      <c r="C28" s="45"/>
      <c r="D28" s="45"/>
      <c r="E28" s="13"/>
      <c r="F28" s="13"/>
      <c r="G28" s="177"/>
    </row>
    <row r="29" spans="2:9" s="9" customFormat="1" ht="11.25" customHeight="1">
      <c r="B29" s="175"/>
      <c r="C29" s="45"/>
      <c r="D29" s="45"/>
      <c r="E29" s="13"/>
      <c r="F29" s="13"/>
      <c r="G29" s="177"/>
    </row>
    <row r="30" spans="2:9" s="9" customFormat="1" ht="11.25" customHeight="1">
      <c r="B30" s="178"/>
      <c r="C30" s="13"/>
      <c r="D30" s="13"/>
      <c r="E30" s="13"/>
      <c r="F30" s="13"/>
      <c r="G30" s="177"/>
    </row>
    <row r="31" spans="2:9" s="9" customFormat="1" ht="11.25" customHeight="1">
      <c r="B31" s="178"/>
      <c r="C31" s="13"/>
      <c r="D31" s="13"/>
      <c r="E31" s="13"/>
      <c r="F31" s="13"/>
      <c r="G31" s="177"/>
    </row>
    <row r="32" spans="2:9" s="9" customFormat="1" ht="11.25" customHeight="1" thickBot="1">
      <c r="B32" s="178"/>
      <c r="C32" s="13"/>
      <c r="D32" s="13"/>
      <c r="E32" s="13"/>
      <c r="F32" s="13"/>
      <c r="G32" s="177"/>
    </row>
    <row r="33" spans="2:8" s="9" customFormat="1" ht="17.100000000000001" customHeight="1">
      <c r="B33" s="367" t="s">
        <v>7</v>
      </c>
      <c r="C33" s="368"/>
      <c r="D33" s="368"/>
      <c r="E33" s="179">
        <f>SUM(E14:E32)</f>
        <v>410235.81</v>
      </c>
      <c r="F33" s="179">
        <f>SUM(F14:F32)</f>
        <v>430757.58499999996</v>
      </c>
      <c r="G33" s="180">
        <f>SUM(G14:G32)</f>
        <v>452295.47</v>
      </c>
    </row>
    <row r="34" spans="2:8" s="9" customFormat="1" ht="17.100000000000001" customHeight="1">
      <c r="B34" s="14" t="s">
        <v>137</v>
      </c>
      <c r="C34" s="14"/>
      <c r="D34" s="14"/>
      <c r="E34" s="14"/>
      <c r="F34" s="14"/>
      <c r="G34" s="14"/>
    </row>
    <row r="35" spans="2:8" ht="11.25" customHeight="1">
      <c r="B35" s="47" t="s">
        <v>190</v>
      </c>
    </row>
    <row r="38" spans="2:8" ht="11.25" customHeight="1">
      <c r="B38" s="26"/>
      <c r="C38" s="26"/>
      <c r="D38" s="26"/>
      <c r="E38" s="26"/>
      <c r="F38" s="26"/>
      <c r="G38" s="26"/>
      <c r="H38" s="26"/>
    </row>
    <row r="39" spans="2:8" ht="14.25" customHeight="1">
      <c r="B39" s="27"/>
      <c r="C39" s="26"/>
      <c r="D39" s="26"/>
      <c r="E39" s="26"/>
      <c r="F39" s="26"/>
      <c r="G39" s="108"/>
      <c r="H39" s="108"/>
    </row>
  </sheetData>
  <mergeCells count="11">
    <mergeCell ref="B11:B13"/>
    <mergeCell ref="C11:C13"/>
    <mergeCell ref="D11:D13"/>
    <mergeCell ref="B33:D33"/>
    <mergeCell ref="B2:G2"/>
    <mergeCell ref="E11:G12"/>
    <mergeCell ref="B3:G3"/>
    <mergeCell ref="B4:G4"/>
    <mergeCell ref="B5:G5"/>
    <mergeCell ref="B6:G6"/>
    <mergeCell ref="B7:G7"/>
  </mergeCells>
  <phoneticPr fontId="2" type="noConversion"/>
  <pageMargins left="0.9055118110236221" right="0.59055118110236227" top="0.98425196850393704" bottom="0.47244094488188981" header="0.51181102362204722" footer="0.51181102362204722"/>
  <pageSetup paperSize="9" orientation="landscape" r:id="rId1"/>
  <headerFooter alignWithMargins="0"/>
  <ignoredErrors>
    <ignoredError sqref="E33:G3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Anexo I - Metodologia Receita</vt:lpstr>
      <vt:lpstr>Anexo II-Metas Fiscais</vt:lpstr>
      <vt:lpstr>Anexo III-Alienação de Ativos</vt:lpstr>
      <vt:lpstr>IV- Projeção RPPS</vt:lpstr>
      <vt:lpstr>Anexo V-Situação do RPPS</vt:lpstr>
      <vt:lpstr>Anexo VI-Renuncia de Receita</vt:lpstr>
      <vt:lpstr>Plan1</vt:lpstr>
      <vt:lpstr>'Anexo III-Alienação de Ativos'!Area_de_impressao</vt:lpstr>
      <vt:lpstr>'Anexo II-Metas Fiscais'!Area_de_impressao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marciof</cp:lastModifiedBy>
  <cp:lastPrinted>2020-09-22T15:43:00Z</cp:lastPrinted>
  <dcterms:created xsi:type="dcterms:W3CDTF">2004-08-09T19:29:24Z</dcterms:created>
  <dcterms:modified xsi:type="dcterms:W3CDTF">2020-09-22T15:43:42Z</dcterms:modified>
</cp:coreProperties>
</file>