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0" yWindow="0" windowWidth="14190" windowHeight="9735" tabRatio="904" firstSheet="10" activeTab="15"/>
  </bookViews>
  <sheets>
    <sheet name="Anexo II - Receita e Despesa" sheetId="38" r:id="rId1"/>
    <sheet name="Anexo III - Metodologia Receita" sheetId="46" r:id="rId2"/>
    <sheet name="Anexo IV - RCL" sheetId="45" r:id="rId3"/>
    <sheet name="Anexo V - Metas" sheetId="35" r:id="rId4"/>
    <sheet name="Anexo VI - Res.Nominal" sheetId="56" r:id="rId5"/>
    <sheet name="Anexo VII-Metas Fiscais" sheetId="34" r:id="rId6"/>
    <sheet name="Anexo VIII-Comparativo de Metas" sheetId="33" r:id="rId7"/>
    <sheet name="Anexo IX-Evolução do Patrimônio" sheetId="32" r:id="rId8"/>
    <sheet name="Anexo X-Alienação de Ativos" sheetId="31" r:id="rId9"/>
    <sheet name="XI - Projeção RPPS" sheetId="58" r:id="rId10"/>
    <sheet name="Anexo XI-Situação do RPPS" sheetId="54" r:id="rId11"/>
    <sheet name="Anexo XIII-Renuncia de Receita" sheetId="29" r:id="rId12"/>
    <sheet name="Anexo XIV-Despesas Continuadas" sheetId="28" r:id="rId13"/>
    <sheet name="Anexo XV - ARF" sheetId="41" r:id="rId14"/>
    <sheet name="Anexo XVI-RPA" sheetId="42" r:id="rId15"/>
    <sheet name="Anexo XVII -Pessoal" sheetId="43" r:id="rId16"/>
    <sheet name="Plan1" sheetId="59" r:id="rId17"/>
  </sheets>
  <definedNames>
    <definedName name="_Toc81141672" localSheetId="3">'Anexo V - Metas'!#REF!</definedName>
    <definedName name="_Toc81141690" localSheetId="6">'Anexo VIII-Comparativo de Metas'!#REF!</definedName>
    <definedName name="_Toc81141697" localSheetId="6">'Anexo VIII-Comparativo de Metas'!#REF!</definedName>
    <definedName name="_Toc81141725" localSheetId="12">'Anexo XIV-Despesas Continuadas'!#REF!</definedName>
    <definedName name="_xlnm.Print_Area" localSheetId="7">'Anexo IX-Evolução do Patrimônio'!$A$1:$G$37</definedName>
    <definedName name="_xlnm.Print_Area" localSheetId="4">'Anexo VI - Res.Nominal'!$A$4:$B$110</definedName>
    <definedName name="_xlnm.Print_Area" localSheetId="6">'Anexo VIII-Comparativo de Metas'!$A$1:$L$43</definedName>
    <definedName name="_xlnm.Print_Area" localSheetId="5">'Anexo VII-Metas Fiscais'!$A$1:$I$31</definedName>
    <definedName name="_xlnm.Print_Area" localSheetId="8">'Anexo X-Alienação de Ativos'!$A$1:$D$38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calcId="124519"/>
  <fileRecoveryPr autoRecover="0"/>
</workbook>
</file>

<file path=xl/calcChain.xml><?xml version="1.0" encoding="utf-8"?>
<calcChain xmlns="http://schemas.openxmlformats.org/spreadsheetml/2006/main">
  <c r="B70" i="54"/>
  <c r="B47"/>
  <c r="B65"/>
  <c r="C47"/>
  <c r="D60" i="58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59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11"/>
  <c r="D10"/>
  <c r="C15" i="32" l="1"/>
  <c r="C14"/>
  <c r="C13"/>
  <c r="D28" l="1"/>
  <c r="F28"/>
  <c r="B16" l="1"/>
  <c r="E18" i="34" l="1"/>
  <c r="E31" i="33"/>
  <c r="E32"/>
  <c r="C32"/>
  <c r="C31"/>
  <c r="E30" l="1"/>
  <c r="E29"/>
  <c r="E28"/>
  <c r="E27"/>
  <c r="E26"/>
  <c r="E25"/>
  <c r="C29"/>
  <c r="B29"/>
  <c r="E17"/>
  <c r="C17"/>
  <c r="B17"/>
  <c r="G20" i="35" l="1"/>
  <c r="B10" i="45"/>
  <c r="B9"/>
  <c r="B35" s="1"/>
  <c r="J20" i="35"/>
  <c r="J19"/>
  <c r="K20"/>
  <c r="F24"/>
  <c r="F18"/>
  <c r="C22"/>
  <c r="C23"/>
  <c r="C24"/>
  <c r="B24"/>
  <c r="B18"/>
  <c r="D31" i="45"/>
  <c r="D10"/>
  <c r="D9"/>
  <c r="D35" s="1"/>
  <c r="C31"/>
  <c r="C10"/>
  <c r="C9"/>
  <c r="C35" s="1"/>
  <c r="B31"/>
  <c r="D357" i="46"/>
  <c r="C357"/>
  <c r="B357"/>
  <c r="E316"/>
  <c r="D316"/>
  <c r="C316"/>
  <c r="B316"/>
  <c r="E274"/>
  <c r="F273"/>
  <c r="G273"/>
  <c r="H273"/>
  <c r="I273"/>
  <c r="F271"/>
  <c r="G271"/>
  <c r="H271"/>
  <c r="I271"/>
  <c r="D274"/>
  <c r="C274"/>
  <c r="B274"/>
  <c r="F233"/>
  <c r="F232"/>
  <c r="F231"/>
  <c r="F230"/>
  <c r="F229"/>
  <c r="F228"/>
  <c r="F227"/>
  <c r="F226"/>
  <c r="F225"/>
  <c r="F224"/>
  <c r="F223"/>
  <c r="F222"/>
  <c r="F234"/>
  <c r="E234"/>
  <c r="C234"/>
  <c r="B234"/>
  <c r="F191"/>
  <c r="F190"/>
  <c r="F189"/>
  <c r="F188"/>
  <c r="F187"/>
  <c r="F186"/>
  <c r="F185"/>
  <c r="F184"/>
  <c r="F183"/>
  <c r="F182"/>
  <c r="F181"/>
  <c r="F180"/>
  <c r="F192"/>
  <c r="E192"/>
  <c r="D192"/>
  <c r="C192"/>
  <c r="B192"/>
  <c r="E152"/>
  <c r="D152"/>
  <c r="C152"/>
  <c r="B152"/>
  <c r="E109"/>
  <c r="D109"/>
  <c r="C109"/>
  <c r="B109"/>
  <c r="G69"/>
  <c r="F69"/>
  <c r="E69"/>
  <c r="D69"/>
  <c r="C69"/>
  <c r="B69"/>
  <c r="G28"/>
  <c r="F28"/>
  <c r="E28"/>
  <c r="D28"/>
  <c r="C28"/>
  <c r="B28"/>
  <c r="H13"/>
  <c r="H67"/>
  <c r="G13"/>
  <c r="F13"/>
  <c r="F106"/>
  <c r="G106"/>
  <c r="H106"/>
  <c r="I37" i="38"/>
  <c r="I36"/>
  <c r="I35"/>
  <c r="I34"/>
  <c r="H37"/>
  <c r="H36"/>
  <c r="H34"/>
  <c r="G34"/>
  <c r="F34"/>
  <c r="E34"/>
  <c r="D34"/>
  <c r="C34"/>
  <c r="I30"/>
  <c r="I28"/>
  <c r="I27"/>
  <c r="I26"/>
  <c r="I18"/>
  <c r="I17"/>
  <c r="I16"/>
  <c r="H30"/>
  <c r="H28"/>
  <c r="H27"/>
  <c r="H26"/>
  <c r="H18"/>
  <c r="H17"/>
  <c r="H16"/>
  <c r="G30"/>
  <c r="G28"/>
  <c r="G27"/>
  <c r="G26"/>
  <c r="G25"/>
  <c r="H25"/>
  <c r="I25"/>
  <c r="J25"/>
  <c r="G24"/>
  <c r="H24"/>
  <c r="I24"/>
  <c r="J24"/>
  <c r="G22"/>
  <c r="H22"/>
  <c r="G20"/>
  <c r="H20"/>
  <c r="I20"/>
  <c r="J20"/>
  <c r="G19"/>
  <c r="H19"/>
  <c r="I19"/>
  <c r="J19"/>
  <c r="G18"/>
  <c r="G17"/>
  <c r="G16"/>
  <c r="G15"/>
  <c r="H15"/>
  <c r="I15"/>
  <c r="J15"/>
  <c r="G14"/>
  <c r="H14"/>
  <c r="I14"/>
  <c r="J14"/>
  <c r="G13"/>
  <c r="H13"/>
  <c r="F30"/>
  <c r="F28"/>
  <c r="F27"/>
  <c r="F26"/>
  <c r="G23"/>
  <c r="H23"/>
  <c r="I23"/>
  <c r="J23"/>
  <c r="F18"/>
  <c r="F17"/>
  <c r="F16"/>
  <c r="F12"/>
  <c r="E21"/>
  <c r="E12"/>
  <c r="E11"/>
  <c r="D21"/>
  <c r="D12"/>
  <c r="D11"/>
  <c r="C20"/>
  <c r="C11"/>
  <c r="I14" i="43"/>
  <c r="I15"/>
  <c r="I16"/>
  <c r="I17"/>
  <c r="I13"/>
  <c r="H14"/>
  <c r="H15"/>
  <c r="H16"/>
  <c r="H17"/>
  <c r="C38" i="54"/>
  <c r="C14" s="1"/>
  <c r="B52" i="56"/>
  <c r="H18" i="35"/>
  <c r="E10" i="45"/>
  <c r="E9"/>
  <c r="E35" s="1"/>
  <c r="K29" i="33"/>
  <c r="I29"/>
  <c r="L29"/>
  <c r="D14" i="35"/>
  <c r="D14" i="54"/>
  <c r="D47" s="1"/>
  <c r="J37" i="38"/>
  <c r="J16" i="43"/>
  <c r="B18" i="28"/>
  <c r="B20" s="1"/>
  <c r="B25" s="1"/>
  <c r="F19" i="33"/>
  <c r="E18" i="43"/>
  <c r="F18"/>
  <c r="G18"/>
  <c r="D18"/>
  <c r="C18"/>
  <c r="L17" i="33"/>
  <c r="G17"/>
  <c r="G29"/>
  <c r="J17"/>
  <c r="E31" i="45"/>
  <c r="J30" i="38"/>
  <c r="J28"/>
  <c r="J27"/>
  <c r="J26"/>
  <c r="J18"/>
  <c r="J17"/>
  <c r="J16"/>
  <c r="E357" i="46"/>
  <c r="I342"/>
  <c r="H342"/>
  <c r="G342"/>
  <c r="F342"/>
  <c r="I301"/>
  <c r="H301"/>
  <c r="G301"/>
  <c r="F301"/>
  <c r="I259"/>
  <c r="H259"/>
  <c r="G259"/>
  <c r="F259"/>
  <c r="D234"/>
  <c r="I219"/>
  <c r="H219"/>
  <c r="G219"/>
  <c r="F219"/>
  <c r="I177"/>
  <c r="H177"/>
  <c r="G177"/>
  <c r="F177"/>
  <c r="I137"/>
  <c r="H137"/>
  <c r="G137"/>
  <c r="F137"/>
  <c r="I94"/>
  <c r="H94"/>
  <c r="G94"/>
  <c r="F94"/>
  <c r="I54"/>
  <c r="H54"/>
  <c r="G54"/>
  <c r="F54"/>
  <c r="I13"/>
  <c r="F32" i="33"/>
  <c r="D32"/>
  <c r="F31"/>
  <c r="D31"/>
  <c r="F30"/>
  <c r="D30"/>
  <c r="F29"/>
  <c r="F28"/>
  <c r="D28"/>
  <c r="F27"/>
  <c r="D27"/>
  <c r="F26"/>
  <c r="D26"/>
  <c r="F25"/>
  <c r="D25"/>
  <c r="F20"/>
  <c r="D20"/>
  <c r="D19"/>
  <c r="F18"/>
  <c r="D18"/>
  <c r="H17"/>
  <c r="D17"/>
  <c r="F16"/>
  <c r="D16"/>
  <c r="F15"/>
  <c r="D15"/>
  <c r="F14"/>
  <c r="D14"/>
  <c r="F13"/>
  <c r="D13"/>
  <c r="J14" i="43"/>
  <c r="H13"/>
  <c r="J13" s="1"/>
  <c r="J24" i="35"/>
  <c r="H24"/>
  <c r="J18"/>
  <c r="L18"/>
  <c r="E23"/>
  <c r="G20" i="34"/>
  <c r="G19"/>
  <c r="G18"/>
  <c r="G16"/>
  <c r="G15"/>
  <c r="G14"/>
  <c r="G13"/>
  <c r="D20"/>
  <c r="D19"/>
  <c r="D18"/>
  <c r="D16"/>
  <c r="D15"/>
  <c r="D14"/>
  <c r="D13"/>
  <c r="H14"/>
  <c r="I14" s="1"/>
  <c r="F20"/>
  <c r="F19"/>
  <c r="F18"/>
  <c r="F16"/>
  <c r="F15"/>
  <c r="F14"/>
  <c r="F13"/>
  <c r="C13"/>
  <c r="C20"/>
  <c r="C19"/>
  <c r="C18"/>
  <c r="C16"/>
  <c r="C15"/>
  <c r="C14"/>
  <c r="C54" i="54"/>
  <c r="C53" s="1"/>
  <c r="C65" s="1"/>
  <c r="D54"/>
  <c r="D53" s="1"/>
  <c r="D65" s="1"/>
  <c r="D50"/>
  <c r="C50"/>
  <c r="B98" i="56"/>
  <c r="B48"/>
  <c r="G41" i="33"/>
  <c r="K14" i="35" s="1"/>
  <c r="F41" i="33"/>
  <c r="G23" i="35" s="1"/>
  <c r="E41" i="33"/>
  <c r="I17" i="35"/>
  <c r="L23"/>
  <c r="L22"/>
  <c r="D24"/>
  <c r="D23"/>
  <c r="D22"/>
  <c r="H23"/>
  <c r="H22"/>
  <c r="H21"/>
  <c r="H13" i="34"/>
  <c r="I13" s="1"/>
  <c r="L21" i="35"/>
  <c r="L20"/>
  <c r="L19"/>
  <c r="L17"/>
  <c r="L16"/>
  <c r="L15"/>
  <c r="L14"/>
  <c r="H20"/>
  <c r="H19"/>
  <c r="H17"/>
  <c r="H16"/>
  <c r="H15"/>
  <c r="H14"/>
  <c r="D21"/>
  <c r="D20"/>
  <c r="D17"/>
  <c r="D16"/>
  <c r="D15"/>
  <c r="B23" i="31"/>
  <c r="B19" i="41"/>
  <c r="B29" s="1"/>
  <c r="D19"/>
  <c r="B28" i="32"/>
  <c r="E26"/>
  <c r="E17" i="34"/>
  <c r="F17"/>
  <c r="B17"/>
  <c r="C17" s="1"/>
  <c r="F33" i="29"/>
  <c r="G33"/>
  <c r="E33"/>
  <c r="D28" i="41"/>
  <c r="D29"/>
  <c r="B28"/>
  <c r="B21" i="28"/>
  <c r="C23" i="31"/>
  <c r="D23"/>
  <c r="F16" i="32"/>
  <c r="G13"/>
  <c r="D16"/>
  <c r="E13"/>
  <c r="H15" i="34"/>
  <c r="I15" s="1"/>
  <c r="H16"/>
  <c r="I16" s="1"/>
  <c r="H18"/>
  <c r="I18" s="1"/>
  <c r="H19"/>
  <c r="I19"/>
  <c r="H20"/>
  <c r="I20"/>
  <c r="M21" i="35"/>
  <c r="M16"/>
  <c r="I20"/>
  <c r="K15"/>
  <c r="I19"/>
  <c r="M22"/>
  <c r="M17"/>
  <c r="M23"/>
  <c r="M14"/>
  <c r="M15"/>
  <c r="M19"/>
  <c r="M20"/>
  <c r="I15"/>
  <c r="I22"/>
  <c r="I16"/>
  <c r="I21"/>
  <c r="I23"/>
  <c r="I24"/>
  <c r="I14"/>
  <c r="D18"/>
  <c r="E22"/>
  <c r="E20"/>
  <c r="E21"/>
  <c r="E16"/>
  <c r="E17"/>
  <c r="E24"/>
  <c r="E15"/>
  <c r="G25" i="32"/>
  <c r="E14" i="35"/>
  <c r="G184" i="46"/>
  <c r="H184"/>
  <c r="I184"/>
  <c r="F146"/>
  <c r="G146"/>
  <c r="H146"/>
  <c r="I146"/>
  <c r="D29" i="33"/>
  <c r="G263" i="46"/>
  <c r="H263"/>
  <c r="I263"/>
  <c r="G228"/>
  <c r="H228"/>
  <c r="G144"/>
  <c r="H144"/>
  <c r="I144"/>
  <c r="G182"/>
  <c r="H182"/>
  <c r="I182"/>
  <c r="F150"/>
  <c r="G150"/>
  <c r="H150"/>
  <c r="I150"/>
  <c r="F149"/>
  <c r="G149"/>
  <c r="H149"/>
  <c r="I149"/>
  <c r="F270"/>
  <c r="G270"/>
  <c r="G187"/>
  <c r="H187"/>
  <c r="I187"/>
  <c r="G183"/>
  <c r="G355"/>
  <c r="H355"/>
  <c r="I355"/>
  <c r="G312"/>
  <c r="H312"/>
  <c r="I312"/>
  <c r="G311"/>
  <c r="H311"/>
  <c r="I311"/>
  <c r="G310"/>
  <c r="G308"/>
  <c r="H308"/>
  <c r="I308"/>
  <c r="G306"/>
  <c r="H306"/>
  <c r="I306"/>
  <c r="G354"/>
  <c r="H354"/>
  <c r="I354"/>
  <c r="G353"/>
  <c r="G349"/>
  <c r="H349"/>
  <c r="I349"/>
  <c r="G347"/>
  <c r="H347"/>
  <c r="I347"/>
  <c r="G313"/>
  <c r="H313"/>
  <c r="I313"/>
  <c r="G140"/>
  <c r="H140"/>
  <c r="I140"/>
  <c r="G180"/>
  <c r="H180"/>
  <c r="I180"/>
  <c r="F151"/>
  <c r="G151"/>
  <c r="H151"/>
  <c r="I151"/>
  <c r="H18" i="43"/>
  <c r="I18"/>
  <c r="E27" i="32"/>
  <c r="G14"/>
  <c r="E25"/>
  <c r="E28" s="1"/>
  <c r="K24" i="35"/>
  <c r="G14" i="33"/>
  <c r="G26" s="1"/>
  <c r="H26" s="1"/>
  <c r="G15"/>
  <c r="G27" s="1"/>
  <c r="H27" s="1"/>
  <c r="G18"/>
  <c r="G30" s="1"/>
  <c r="H30" s="1"/>
  <c r="G19"/>
  <c r="G31" s="1"/>
  <c r="H31" s="1"/>
  <c r="K23" i="35"/>
  <c r="K19"/>
  <c r="K22"/>
  <c r="G13" i="33"/>
  <c r="G25" s="1"/>
  <c r="H25" s="1"/>
  <c r="G16"/>
  <c r="G28" s="1"/>
  <c r="H28" s="1"/>
  <c r="D17" i="34"/>
  <c r="L24" i="35"/>
  <c r="M24"/>
  <c r="K18"/>
  <c r="I18"/>
  <c r="M18"/>
  <c r="F272" i="46"/>
  <c r="G272"/>
  <c r="H272"/>
  <c r="I272"/>
  <c r="G265"/>
  <c r="H265"/>
  <c r="I265"/>
  <c r="G148"/>
  <c r="H148"/>
  <c r="I148"/>
  <c r="G181"/>
  <c r="H181"/>
  <c r="I181"/>
  <c r="G223"/>
  <c r="H223"/>
  <c r="I223"/>
  <c r="G262"/>
  <c r="H262"/>
  <c r="I262"/>
  <c r="G304"/>
  <c r="H304"/>
  <c r="I304"/>
  <c r="G346"/>
  <c r="H346"/>
  <c r="I346"/>
  <c r="G264"/>
  <c r="H264"/>
  <c r="I264"/>
  <c r="G231"/>
  <c r="H231"/>
  <c r="I231"/>
  <c r="G267"/>
  <c r="H267"/>
  <c r="I267"/>
  <c r="G222"/>
  <c r="H222"/>
  <c r="I222"/>
  <c r="H18" i="33"/>
  <c r="I18"/>
  <c r="I30" s="1"/>
  <c r="J30" s="1"/>
  <c r="H13"/>
  <c r="H16"/>
  <c r="I16"/>
  <c r="I28" s="1"/>
  <c r="J28" s="1"/>
  <c r="H15"/>
  <c r="I15"/>
  <c r="I27" s="1"/>
  <c r="I19"/>
  <c r="I31" s="1"/>
  <c r="H19"/>
  <c r="I14"/>
  <c r="I26" s="1"/>
  <c r="J35" i="38"/>
  <c r="J18" i="33"/>
  <c r="G191" i="46"/>
  <c r="H191"/>
  <c r="I191"/>
  <c r="H183"/>
  <c r="I183"/>
  <c r="G233"/>
  <c r="H233"/>
  <c r="I233"/>
  <c r="G348"/>
  <c r="H348"/>
  <c r="I348"/>
  <c r="G350"/>
  <c r="H350"/>
  <c r="I350"/>
  <c r="G352"/>
  <c r="H352"/>
  <c r="G305"/>
  <c r="H305"/>
  <c r="I305"/>
  <c r="G307"/>
  <c r="H307"/>
  <c r="I307"/>
  <c r="G309"/>
  <c r="H309"/>
  <c r="I309"/>
  <c r="G266"/>
  <c r="H266"/>
  <c r="I266"/>
  <c r="G141"/>
  <c r="H141"/>
  <c r="I141"/>
  <c r="G356"/>
  <c r="H356"/>
  <c r="I356"/>
  <c r="G345"/>
  <c r="H345"/>
  <c r="I345"/>
  <c r="G142"/>
  <c r="H142"/>
  <c r="I142"/>
  <c r="G227"/>
  <c r="H227"/>
  <c r="I227"/>
  <c r="E15" i="32"/>
  <c r="G15"/>
  <c r="B77" i="56"/>
  <c r="K16" i="33"/>
  <c r="L16" s="1"/>
  <c r="K16" i="35"/>
  <c r="G20" i="33"/>
  <c r="G32" s="1"/>
  <c r="H32" s="1"/>
  <c r="F17"/>
  <c r="H20"/>
  <c r="I20"/>
  <c r="I32" s="1"/>
  <c r="J29"/>
  <c r="H29"/>
  <c r="G314" i="46"/>
  <c r="H314"/>
  <c r="I314"/>
  <c r="D19" i="35"/>
  <c r="E19"/>
  <c r="C26" i="32"/>
  <c r="E14"/>
  <c r="E16"/>
  <c r="G16"/>
  <c r="B85" i="56"/>
  <c r="J15" i="33"/>
  <c r="K18"/>
  <c r="K30" s="1"/>
  <c r="L30" s="1"/>
  <c r="J16"/>
  <c r="G351" i="46"/>
  <c r="H351"/>
  <c r="I351"/>
  <c r="G27" i="32"/>
  <c r="G26"/>
  <c r="G28"/>
  <c r="C25"/>
  <c r="E18" i="35"/>
  <c r="G188" i="46"/>
  <c r="G315"/>
  <c r="H315"/>
  <c r="I315"/>
  <c r="F147"/>
  <c r="G147"/>
  <c r="G230"/>
  <c r="H230"/>
  <c r="I230"/>
  <c r="G189"/>
  <c r="H189"/>
  <c r="I189"/>
  <c r="G190"/>
  <c r="H190"/>
  <c r="I190"/>
  <c r="G186"/>
  <c r="H186"/>
  <c r="G185"/>
  <c r="G226"/>
  <c r="H226"/>
  <c r="I226"/>
  <c r="G143"/>
  <c r="G224"/>
  <c r="G269"/>
  <c r="G229"/>
  <c r="H229"/>
  <c r="I229"/>
  <c r="G225"/>
  <c r="H225"/>
  <c r="I225"/>
  <c r="G145"/>
  <c r="H145"/>
  <c r="I145"/>
  <c r="H224"/>
  <c r="I224"/>
  <c r="L18" i="33"/>
  <c r="H269" i="46"/>
  <c r="I269"/>
  <c r="H143"/>
  <c r="I143"/>
  <c r="H185"/>
  <c r="I185"/>
  <c r="F316"/>
  <c r="H17" i="34"/>
  <c r="I17" s="1"/>
  <c r="J14" i="33"/>
  <c r="K14"/>
  <c r="K26" s="1"/>
  <c r="L26" s="1"/>
  <c r="H14"/>
  <c r="L14"/>
  <c r="F268" i="46"/>
  <c r="G232"/>
  <c r="I106"/>
  <c r="I67"/>
  <c r="H17"/>
  <c r="I17"/>
  <c r="H19"/>
  <c r="I19"/>
  <c r="H21"/>
  <c r="I21"/>
  <c r="H23"/>
  <c r="I23"/>
  <c r="H25"/>
  <c r="I25"/>
  <c r="H27"/>
  <c r="I27"/>
  <c r="H58"/>
  <c r="I58"/>
  <c r="H60"/>
  <c r="I60"/>
  <c r="H62"/>
  <c r="I62"/>
  <c r="H64"/>
  <c r="I64"/>
  <c r="H66"/>
  <c r="I66"/>
  <c r="H68"/>
  <c r="I68"/>
  <c r="F97"/>
  <c r="F99"/>
  <c r="G99"/>
  <c r="H99"/>
  <c r="I99"/>
  <c r="F101"/>
  <c r="G101"/>
  <c r="H101"/>
  <c r="I101"/>
  <c r="F103"/>
  <c r="G103"/>
  <c r="H103"/>
  <c r="I103"/>
  <c r="F105"/>
  <c r="G105"/>
  <c r="H105"/>
  <c r="I105"/>
  <c r="F107"/>
  <c r="G107"/>
  <c r="H107"/>
  <c r="I107"/>
  <c r="H16"/>
  <c r="I16" s="1"/>
  <c r="I28" s="1"/>
  <c r="H18"/>
  <c r="I18"/>
  <c r="H20"/>
  <c r="I20"/>
  <c r="H22"/>
  <c r="I22"/>
  <c r="H24"/>
  <c r="I24"/>
  <c r="H26"/>
  <c r="I26"/>
  <c r="H57"/>
  <c r="H59"/>
  <c r="I59"/>
  <c r="H61"/>
  <c r="I61"/>
  <c r="H63"/>
  <c r="I63"/>
  <c r="H65"/>
  <c r="I65"/>
  <c r="F98"/>
  <c r="G98"/>
  <c r="H98"/>
  <c r="I98"/>
  <c r="F100"/>
  <c r="G100"/>
  <c r="H100"/>
  <c r="I100"/>
  <c r="F102"/>
  <c r="G102"/>
  <c r="H102"/>
  <c r="I102"/>
  <c r="F104"/>
  <c r="G104"/>
  <c r="H104"/>
  <c r="I104"/>
  <c r="F108"/>
  <c r="G108"/>
  <c r="H108"/>
  <c r="I108"/>
  <c r="G97"/>
  <c r="H97"/>
  <c r="I97"/>
  <c r="H147"/>
  <c r="G152"/>
  <c r="H188"/>
  <c r="I188"/>
  <c r="G192"/>
  <c r="I228"/>
  <c r="H232"/>
  <c r="I232"/>
  <c r="G234"/>
  <c r="H270"/>
  <c r="I270"/>
  <c r="I186"/>
  <c r="I192"/>
  <c r="H192"/>
  <c r="F152"/>
  <c r="G268"/>
  <c r="F274"/>
  <c r="I109"/>
  <c r="F109"/>
  <c r="H109"/>
  <c r="H69"/>
  <c r="I57"/>
  <c r="I69"/>
  <c r="H28"/>
  <c r="G109"/>
  <c r="H234"/>
  <c r="I147"/>
  <c r="I152"/>
  <c r="H152"/>
  <c r="I234"/>
  <c r="J36" i="38"/>
  <c r="J34"/>
  <c r="H268" i="46"/>
  <c r="G274"/>
  <c r="I268"/>
  <c r="I274"/>
  <c r="H274"/>
  <c r="H353"/>
  <c r="I353"/>
  <c r="G357"/>
  <c r="I352"/>
  <c r="I357"/>
  <c r="H357"/>
  <c r="F357"/>
  <c r="H310"/>
  <c r="G316"/>
  <c r="I310"/>
  <c r="I316"/>
  <c r="H316"/>
  <c r="G17" i="34"/>
  <c r="I13" i="38"/>
  <c r="H12"/>
  <c r="G12"/>
  <c r="F11"/>
  <c r="H21"/>
  <c r="I22"/>
  <c r="G21"/>
  <c r="G11"/>
  <c r="H11"/>
  <c r="J13"/>
  <c r="J12"/>
  <c r="I12"/>
  <c r="I21"/>
  <c r="J22"/>
  <c r="J21"/>
  <c r="J11"/>
  <c r="I11"/>
  <c r="J17" i="43" l="1"/>
  <c r="J15"/>
  <c r="J18"/>
  <c r="D70" i="54"/>
  <c r="C70"/>
  <c r="G24" i="35"/>
  <c r="G22"/>
  <c r="K17"/>
  <c r="J19" i="33"/>
  <c r="J32"/>
  <c r="K28"/>
  <c r="L28" s="1"/>
  <c r="J27"/>
  <c r="J26"/>
  <c r="I13"/>
  <c r="K15"/>
  <c r="J31"/>
  <c r="K20"/>
  <c r="J20"/>
  <c r="K19"/>
  <c r="I25" l="1"/>
  <c r="J25" s="1"/>
  <c r="K13"/>
  <c r="J13"/>
  <c r="L15"/>
  <c r="K27"/>
  <c r="L27" s="1"/>
  <c r="L19"/>
  <c r="K31"/>
  <c r="L31" s="1"/>
  <c r="K32"/>
  <c r="L32" s="1"/>
  <c r="L20"/>
  <c r="L13" l="1"/>
  <c r="K25"/>
  <c r="L25" s="1"/>
  <c r="C16" i="32"/>
  <c r="C28"/>
  <c r="C27"/>
</calcChain>
</file>

<file path=xl/sharedStrings.xml><?xml version="1.0" encoding="utf-8"?>
<sst xmlns="http://schemas.openxmlformats.org/spreadsheetml/2006/main" count="939" uniqueCount="512">
  <si>
    <t>Resultado Primário (III) = (I - II)</t>
  </si>
  <si>
    <t>Variação</t>
  </si>
  <si>
    <t>SALDO FINANCEIRO</t>
  </si>
  <si>
    <t>EXERCÍCIO</t>
  </si>
  <si>
    <t xml:space="preserve">        Amortização da Dívida</t>
  </si>
  <si>
    <t xml:space="preserve">    Inversões Financeiras</t>
  </si>
  <si>
    <t>Resultado Nominal</t>
  </si>
  <si>
    <t xml:space="preserve">Previsão até o Término de </t>
  </si>
  <si>
    <t>Projeção para o exercício que se refere a Proposta</t>
  </si>
  <si>
    <t>Total</t>
  </si>
  <si>
    <t>Resultado Primário (III) = (I – II)</t>
  </si>
  <si>
    <t xml:space="preserve">Dívida Consolidada Líquida </t>
  </si>
  <si>
    <t>REGIME PREVIDENCIÁRIO</t>
  </si>
  <si>
    <t xml:space="preserve">        Convênios</t>
  </si>
  <si>
    <t xml:space="preserve">        Outras Transferências de Capital</t>
  </si>
  <si>
    <t xml:space="preserve">    Demais Receitas Correntes</t>
  </si>
  <si>
    <t xml:space="preserve">    Transferências de Capital</t>
  </si>
  <si>
    <t xml:space="preserve">        Demais Inversões Financeiras</t>
  </si>
  <si>
    <t xml:space="preserve">    Investimentos</t>
  </si>
  <si>
    <t>RECEITAS REALIZADAS</t>
  </si>
  <si>
    <t>%</t>
  </si>
  <si>
    <t>(a)</t>
  </si>
  <si>
    <t>(b)</t>
  </si>
  <si>
    <t>(c)</t>
  </si>
  <si>
    <t>TOTAL</t>
  </si>
  <si>
    <t>ESPECIFICAÇÃO</t>
  </si>
  <si>
    <t xml:space="preserve">    Transferências Correntes</t>
  </si>
  <si>
    <t>LEI DE DIRETRIZES ORÇAMENTÁRIAS</t>
  </si>
  <si>
    <t>ANEXO DE  METAS FISCAIS</t>
  </si>
  <si>
    <t>Valor</t>
  </si>
  <si>
    <t>% PIB</t>
  </si>
  <si>
    <t>Corrente</t>
  </si>
  <si>
    <t>(a / PIB)</t>
  </si>
  <si>
    <t>(b / PIB)</t>
  </si>
  <si>
    <t>(c / PIB)</t>
  </si>
  <si>
    <t>x 100</t>
  </si>
  <si>
    <t>Despesas Primárias (II)</t>
  </si>
  <si>
    <t>Resultado Primário (III) = (I–II)</t>
  </si>
  <si>
    <t xml:space="preserve">        Regimes Próprios dos Servidores Públicos  </t>
  </si>
  <si>
    <t>Margem Líquida de Expansão de DOCC (V) = (III-IV)</t>
  </si>
  <si>
    <t>Receita Total</t>
  </si>
  <si>
    <t>Receitas Primárias (I)</t>
  </si>
  <si>
    <t>Despesa Total</t>
  </si>
  <si>
    <t xml:space="preserve">Dívida Pública Consolidada </t>
  </si>
  <si>
    <t>Dívida Consolidada Líquida</t>
  </si>
  <si>
    <t>VALORES A PREÇOS CORRENTES</t>
  </si>
  <si>
    <t>Dívida Pública Consolidada</t>
  </si>
  <si>
    <t>VALORES A PREÇOS CONSTANTES</t>
  </si>
  <si>
    <t>PATRIMÔNIO LÍQUIDO</t>
  </si>
  <si>
    <t>Patrimônio/Capital</t>
  </si>
  <si>
    <t>Reservas</t>
  </si>
  <si>
    <t>Resultado Acumulado</t>
  </si>
  <si>
    <t xml:space="preserve">   DESPESAS DE CAPITAL</t>
  </si>
  <si>
    <t xml:space="preserve">         Investimentos</t>
  </si>
  <si>
    <t xml:space="preserve">         Inversões Financeiras</t>
  </si>
  <si>
    <t xml:space="preserve">        Regime Geral de Previdência Social</t>
  </si>
  <si>
    <t>RECEITAS E DESPESAS PREVIDENCIÁRIAS DO RPPS</t>
  </si>
  <si>
    <t>RENÚNCIA DE RECEITA PREVISTA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</si>
  <si>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</si>
  <si>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</si>
  <si>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</si>
  <si>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</si>
  <si>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</si>
  <si>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 Outras Receitas de Capital</t>
  </si>
  <si>
    <t xml:space="preserve">    Pessoal e Encargos Sociais</t>
  </si>
  <si>
    <t xml:space="preserve">    Outras Despesas Correntes</t>
  </si>
  <si>
    <t>RECEITAS DE CAPITAL (II)</t>
  </si>
  <si>
    <t>ANEXO DE METAS FISCAIS</t>
  </si>
  <si>
    <t>(LRF, art. 4°, § 2°, inciso V)</t>
  </si>
  <si>
    <t>ANEXO DE RISCOS FISCAIS</t>
  </si>
  <si>
    <t>PROVIDÊNCIAS</t>
  </si>
  <si>
    <t>Descrição</t>
  </si>
  <si>
    <t>Cód Ação PPA e LDO</t>
  </si>
  <si>
    <t>Previsão para conclusão</t>
  </si>
  <si>
    <t>Cargos</t>
  </si>
  <si>
    <t>Padrão de Remuneração</t>
  </si>
  <si>
    <t>De provimento efetivo</t>
  </si>
  <si>
    <t>Em comissão</t>
  </si>
  <si>
    <t>Funções de Confiança</t>
  </si>
  <si>
    <t>Planejamento da Despesa com Pessoal</t>
  </si>
  <si>
    <t>RECEITA ORÇAMENTÁRIA</t>
  </si>
  <si>
    <t>Preço:.....................................................................................................................................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</si>
  <si>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</t>
  </si>
  <si>
    <t>Mês</t>
  </si>
  <si>
    <t xml:space="preserve">Notas: </t>
  </si>
  <si>
    <t xml:space="preserve">c) índice de quantidade corresponde ao % de crescimento real da receita. Ex: ICMS aumentará 10% em relação ano anterior (Caso não haja coloque 1,00) </t>
  </si>
  <si>
    <t>Totais</t>
  </si>
  <si>
    <t>Criação - Nº cargos</t>
  </si>
  <si>
    <t>Ocupação - Nº cargos</t>
  </si>
  <si>
    <t>Aumento em R$ ref criação e ocupação</t>
  </si>
  <si>
    <t>Aumentos reais previstos</t>
  </si>
  <si>
    <t>Total ref. Aumento de despesa com pessoal</t>
  </si>
  <si>
    <t>TRIBUTO</t>
  </si>
  <si>
    <t>MODALIDADE</t>
  </si>
  <si>
    <t>SETORES/ PROGRAMAS/ BENEFICIÁRIO</t>
  </si>
  <si>
    <t>Cargos Existentes</t>
  </si>
  <si>
    <t>Cargos Ocupados</t>
  </si>
  <si>
    <t>Cargos Vagos</t>
  </si>
  <si>
    <t>Inflação (IPCA)</t>
  </si>
  <si>
    <t>RECEITAS DE CAPITAL – ALIENAÇÃO DE ATIVOS (I)</t>
  </si>
  <si>
    <t>DESPESAS EXECUTADAS</t>
  </si>
  <si>
    <t>APLICAÇÃO DOS RECURSOS DA ALIENAÇÃO DE ATIVOS (II)</t>
  </si>
  <si>
    <t>Valor (III)</t>
  </si>
  <si>
    <t>RESULTADO PREVIDENCIÁRIO (VII) = (III – VI)</t>
  </si>
  <si>
    <t>DESPESAS</t>
  </si>
  <si>
    <t>Gratificações</t>
  </si>
  <si>
    <t>Despesas Realizadas</t>
  </si>
  <si>
    <t>Despesas Correntes</t>
  </si>
  <si>
    <t>Despesas de Capital</t>
  </si>
  <si>
    <t>Despesas Projetadas</t>
  </si>
  <si>
    <t>SUBTOTAL</t>
  </si>
  <si>
    <t>PASSIVOS CONTINGENTES</t>
  </si>
  <si>
    <t>RISCOS E EVENTOS FISCAIS IMPREVISTOS</t>
  </si>
  <si>
    <t>(LRF, art. 4º, § 2º, inciso II)</t>
  </si>
  <si>
    <t>(LRF, art. 4º, § 2º, inciso III)</t>
  </si>
  <si>
    <t>(LRF, art. 4º, § 3º)</t>
  </si>
  <si>
    <t>Reserva Contingência</t>
  </si>
  <si>
    <t>Reserva Contingência RPPS</t>
  </si>
  <si>
    <t>Receitas Arrecadadas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</si>
  <si>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</si>
  <si>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</si>
  <si>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</si>
  <si>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</si>
  <si>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</si>
  <si>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</si>
  <si>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</si>
  <si>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</si>
  <si>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</si>
  <si>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</si>
  <si>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</si>
  <si>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</si>
  <si>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e) Esta metodologia deve ser adotada para as principais receitas e grupos de receitas com características semelhantes (origem).</t>
  </si>
  <si>
    <t>RECEITAS CORRENTES (I)</t>
  </si>
  <si>
    <t>DEDUÇÕES (II)</t>
  </si>
  <si>
    <t>Receita Patrimonial</t>
  </si>
  <si>
    <t>Receita de Serviços</t>
  </si>
  <si>
    <t>Outras Receitas Correntes</t>
  </si>
  <si>
    <t>RECEITAS PRIMÁRIAS</t>
  </si>
  <si>
    <t>DESPESAS PRIMÁRIAS</t>
  </si>
  <si>
    <t>1.1 Valor do Programa para 2014</t>
  </si>
  <si>
    <t>Especificação</t>
  </si>
  <si>
    <t>Receita Corrente Líquida (RCL)</t>
  </si>
  <si>
    <t>Projeção PIB Estado (R$ Milhares)</t>
  </si>
  <si>
    <t xml:space="preserve">Inflação Média (% anual) Projetada com Base em Índice Oficial </t>
  </si>
  <si>
    <t>Valor Constante</t>
  </si>
  <si>
    <t>(LRF, art. 4º, § 1º)</t>
  </si>
  <si>
    <t>ANEXO III</t>
  </si>
  <si>
    <t>(LRF, art. 4º, § 2º, inciso I)</t>
  </si>
  <si>
    <t>%           
(c/a) x 100</t>
  </si>
  <si>
    <t>Valor - R$ Milhares</t>
  </si>
  <si>
    <t>Metodologia de Cálculo dos Valores Constantes</t>
  </si>
  <si>
    <t>Índices de Inflação</t>
  </si>
  <si>
    <t xml:space="preserve">    DESPESAS CORRENTES DOS REGIMES DE PREVIDENCIA</t>
  </si>
  <si>
    <t>RESERVA ORÇAMENTÁRIA DO RPPS</t>
  </si>
  <si>
    <t>BENS E DIREITOS DO RPPS</t>
  </si>
  <si>
    <t xml:space="preserve">    Novas DOCC</t>
  </si>
  <si>
    <t xml:space="preserve">    Novas DOCC geradas por PPP</t>
  </si>
  <si>
    <t>EVENTOS</t>
  </si>
  <si>
    <t>ANEXO IV</t>
  </si>
  <si>
    <t>ANEXO VI</t>
  </si>
  <si>
    <t>ANEXO V</t>
  </si>
  <si>
    <t>d) Índice de Legislação significa o percentual de aumento de alíquota em relação ao ano anterior. Caso não haja coloque 1,00.</t>
  </si>
  <si>
    <t>Exercício</t>
  </si>
  <si>
    <t>Multiplicar o valor corrente por...</t>
  </si>
  <si>
    <t>Dividir o valor corrente por...</t>
  </si>
  <si>
    <t>Demonstrativo de Riscos Fiscais e Providências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</si>
  <si>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</si>
  <si>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</si>
  <si>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</si>
  <si>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</si>
  <si>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</si>
  <si>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</si>
  <si>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(LRF, art. 45, Paragrafo Único)</t>
  </si>
  <si>
    <t xml:space="preserve">    Valor            
(c) = (b-a)</t>
  </si>
  <si>
    <t>Frustração de Arrecadação</t>
  </si>
  <si>
    <t>Restituição de Tributo a Maior</t>
  </si>
  <si>
    <t>Discrepância de Projeções</t>
  </si>
  <si>
    <t>Valor 
Corrente</t>
  </si>
  <si>
    <t>Outros Riscos Fiscais</t>
  </si>
  <si>
    <t>% RCL</t>
  </si>
  <si>
    <t>(a/RCL)</t>
  </si>
  <si>
    <t>Receitas Primárias advindas de PPP (IV)</t>
  </si>
  <si>
    <t>Despesas Primárias geradas por PPP (V)</t>
  </si>
  <si>
    <t>Impacto do saldo das PPP = (IV - V)</t>
  </si>
  <si>
    <t>(LRF, art. 53, inciso I)</t>
  </si>
  <si>
    <t>RECEITAS E DESPESAS PREVIDENCIÁRIOS DO REGIME PRÓPRIO DE PREVIDÊNCIA DOS SERVIDORES</t>
  </si>
  <si>
    <t>PLANO PREVIDENCIÁRIO</t>
  </si>
  <si>
    <t>RECEITAS PREVIDENCIÁRIAS - RPPS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</si>
  <si>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</si>
  <si>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</si>
  <si>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</si>
  <si>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</si>
  <si>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</si>
  <si>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</si>
  <si>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</si>
  <si>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</si>
  <si>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</si>
  <si>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</si>
  <si>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</si>
  <si>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</si>
  <si>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</si>
  <si>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Demais Receitas Correntes</t>
  </si>
  <si>
    <t>Alienação de Bens, Direitos e Ativos</t>
  </si>
  <si>
    <t>Amortização de Empréstimos</t>
  </si>
  <si>
    <t>Outras Receitas de Capital</t>
  </si>
  <si>
    <t>TOTAL DAS RECEITAS PREVIDENCIÁRIAS RPPS - (III) = (I + II)</t>
  </si>
  <si>
    <t>DESPESAS PREVIDENCIÁRIAS - RPPS</t>
  </si>
  <si>
    <t>ADMINISTRAÇÃO (IV)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</si>
  <si>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</si>
  <si>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</si>
  <si>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</si>
  <si>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</si>
  <si>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</si>
  <si>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</si>
  <si>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</si>
  <si>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</si>
  <si>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</si>
  <si>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</si>
  <si>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</si>
  <si>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</si>
  <si>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</si>
  <si>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</si>
  <si>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</si>
  <si>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</si>
  <si>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</si>
  <si>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</si>
  <si>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</si>
  <si>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</si>
  <si>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Recursos para Cobertura de Insuficiências Financeiras</t>
  </si>
  <si>
    <t>Recursos para Formação de Reserva</t>
  </si>
  <si>
    <t>PROJEÇÃO ATUARIAL DO REGIME PRÓPRIO DE PREVIDÊNCIA DOS SERVIDORES</t>
  </si>
  <si>
    <t>Despesas
Previdenciárias
(b)</t>
  </si>
  <si>
    <t>Resultado
Previdenciário
(c) = (a-b)</t>
  </si>
  <si>
    <t>Saldo Financeiro 
do Exercício
(d) = (d Exercício Anterior) + (c)</t>
  </si>
  <si>
    <t xml:space="preserve">        Receita de Alienação de Bens Móveis</t>
  </si>
  <si>
    <t xml:space="preserve">        Receita de Alienação de Bens Imóveis</t>
  </si>
  <si>
    <t>Projeção da Receita Corrente Líquida</t>
  </si>
  <si>
    <t>PIB Real RS (crescimento % anual)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</si>
  <si>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</si>
  <si>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</si>
  <si>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</si>
  <si>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</si>
  <si>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</si>
  <si>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Contribuições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</si>
  <si>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</si>
  <si>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</si>
  <si>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</si>
  <si>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</si>
  <si>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</si>
  <si>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</si>
  <si>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</si>
  <si>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</si>
  <si>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Classificação</t>
  </si>
  <si>
    <t>1.0.0.0.00.0.0</t>
  </si>
  <si>
    <t>RECEITAS CORRENTES</t>
  </si>
  <si>
    <t>1.1.0.0.00.0.0</t>
  </si>
  <si>
    <t>Impostos, Taxas e Contribuições de Melhoria</t>
  </si>
  <si>
    <t>1.2.0.0.00.0.0</t>
  </si>
  <si>
    <t>Contribuições</t>
  </si>
  <si>
    <t>1.3.0.0.00.0.0</t>
  </si>
  <si>
    <t>1.4.0.0.00.1.1</t>
  </si>
  <si>
    <t>Receita Agropecuária – Principal</t>
  </si>
  <si>
    <t>1.5.0.0.00.1.1</t>
  </si>
  <si>
    <t>Receita Industrial – Principal</t>
  </si>
  <si>
    <t>1.6.0.0.00.0.0</t>
  </si>
  <si>
    <t>1.7.0.0.00.0.0</t>
  </si>
  <si>
    <t>Transferências Correntes</t>
  </si>
  <si>
    <t>1.9.0.0.00.0.0</t>
  </si>
  <si>
    <t>2.0.0.0.00.0.0</t>
  </si>
  <si>
    <t>RECEITAS DE CAPITAL</t>
  </si>
  <si>
    <t>2.1.0.0.00.0.0</t>
  </si>
  <si>
    <t>Operações de Crédito</t>
  </si>
  <si>
    <t>2.2.0.0.00.0.0</t>
  </si>
  <si>
    <t>Alienação de Bens</t>
  </si>
  <si>
    <t>2.3.0.0.00.0.0</t>
  </si>
  <si>
    <t>2.4.0.0.00.0.0</t>
  </si>
  <si>
    <t>Transferências de Capital</t>
  </si>
  <si>
    <t>2.9.0.0.00.0.0</t>
  </si>
  <si>
    <t>7.0.0.0.00.0.0</t>
  </si>
  <si>
    <t>RECEITAS CORRENTES INTRA</t>
  </si>
  <si>
    <t>8.0.0.0.00.0.0</t>
  </si>
  <si>
    <t>RECEITAS DE CAPITAL INTRA</t>
  </si>
  <si>
    <t>9.0.0.0.00.0.0</t>
  </si>
  <si>
    <t>DEDUÇÃO DA RECEITA ( R )</t>
  </si>
  <si>
    <t>3.0.0.0.00.0.0</t>
  </si>
  <si>
    <t>4.0.0.0.00.0.0</t>
  </si>
  <si>
    <t>ANEXO II</t>
  </si>
  <si>
    <t>AMF - Demonstrativo 6 (LRF, art. 4º, § 2º, inciso IV, alínea "a")</t>
  </si>
  <si>
    <t>APORTES DE RECURSOS PARA O PLANO FINANCEIRO DO RRPS</t>
  </si>
  <si>
    <t>ABAIXO DA LINHA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</si>
  <si>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</si>
  <si>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</si>
  <si>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</si>
  <si>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</si>
  <si>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</si>
  <si>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Demais Haveres Financeiros</t>
  </si>
  <si>
    <t>RESULTADO NOMINAL - Abaixo da Linha (XXXII) = (XXXIb - XXXIa)</t>
  </si>
  <si>
    <t>AJUSTE METODOLÓGICO</t>
  </si>
  <si>
    <t>VARIAÇÃO SALDO RPP = (XXXIII) = (XXXb - XXXa)</t>
  </si>
  <si>
    <t>RECEITA DE ALIENAÇÃO DE INVESTIMENTOS PERMANENTES (IX)</t>
  </si>
  <si>
    <t>PASSIVOS RECONHECIDOS NA DC (XXXIV)</t>
  </si>
  <si>
    <t>RESULTADO NOMINAL AJUSTADO - Abaixo da Linha (XXXV) = (XXXII - XXXIII + IX - XXXIV)</t>
  </si>
  <si>
    <t>RESULTADO PRIMÁRIO - Abaixo da Linha (XXXVI) = - XXXV - (XXV - XXVI)</t>
  </si>
  <si>
    <t>RREO - ANEXO 6 (LRF, art 53, inciso III)</t>
  </si>
  <si>
    <t>ACIMA DA LINHA</t>
  </si>
  <si>
    <t xml:space="preserve">    Impostos, Taxas e Contribuições de Melhoria</t>
  </si>
  <si>
    <t xml:space="preserve">    Receita Patrimonial </t>
  </si>
  <si>
    <t xml:space="preserve">        Aplicações Financeiras (II)</t>
  </si>
  <si>
    <t xml:space="preserve">        Outras Receitas Patrimoniais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</si>
  <si>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</si>
  <si>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</si>
  <si>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</si>
  <si>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</si>
  <si>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</si>
  <si>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</si>
  <si>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</t>
  </si>
  <si>
    <t xml:space="preserve">         Receitas de Alienação de Investimentos Temporários (VIII)</t>
  </si>
  <si>
    <t xml:space="preserve">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</si>
  <si>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</si>
  <si>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</si>
  <si>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</si>
  <si>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</si>
  <si>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</si>
  <si>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</si>
  <si>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</si>
  <si>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</si>
  <si>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</si>
  <si>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</si>
  <si>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</si>
  <si>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</si>
  <si>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</si>
  <si>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</si>
  <si>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</si>
  <si>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JUROS NOMINAIS</t>
  </si>
  <si>
    <t>JUROS E ENCARGOS ATIVOS (XXV)</t>
  </si>
  <si>
    <t>JUROS E ENCARGOS PASSIVOS (XXVI)</t>
  </si>
  <si>
    <t>RESULTADO NOMINAL - Acima da Linha (XXVII) = - (XXIV + (XXV - XXVI))</t>
  </si>
  <si>
    <t>OBS: Projeções de acordo com a LDO da União e do Estado do Rio Grande do Sul</t>
  </si>
  <si>
    <t>PROJEÇÃO (R$)</t>
  </si>
  <si>
    <t>RESULTADO PRIMÁRIO - Acima da Linha (XXIV) = (XII - XXIII)</t>
  </si>
  <si>
    <t>DÍVIDA CONSOLIDADA LÍQUIDA - do Exercício Anterior (XXXIb)</t>
  </si>
  <si>
    <t xml:space="preserve">      Restos a Pagar Processados (saldo exercício anterior) (XXXa)</t>
  </si>
  <si>
    <t>Receitas Previdenciárias (a)</t>
  </si>
  <si>
    <t>MUNICÍPIO: SÃO GABRIEL</t>
  </si>
  <si>
    <t>PROJEÇÃO ATUARIAL DO RPPS</t>
  </si>
  <si>
    <t>PREFEITURA MUNICIPAL DE SÃO GABRIEL</t>
  </si>
  <si>
    <t>IPTU</t>
  </si>
  <si>
    <t>TAXAS</t>
  </si>
  <si>
    <t>Isenção</t>
  </si>
  <si>
    <t>Art.235 da Lei nº 2.556/01</t>
  </si>
  <si>
    <r>
      <t xml:space="preserve">FONTE: </t>
    </r>
    <r>
      <rPr>
        <sz val="8"/>
        <rFont val="Arial"/>
        <family val="2"/>
      </rPr>
      <t xml:space="preserve"> Fonte Setor Tributário da Prefeitura Municipal de São Gabriel</t>
    </r>
  </si>
  <si>
    <t>VARIÁVEIS ECONÔMICAS</t>
  </si>
  <si>
    <t>Metodologia e Premissas de Cálculo das Principais Receitas e Origens</t>
  </si>
  <si>
    <t>Cód. da Receita:11.12.02 - IPTU</t>
  </si>
  <si>
    <t>Quantidade:.............................................................................................................................</t>
  </si>
  <si>
    <t>Legislação 1,0.........................................................................................................................</t>
  </si>
  <si>
    <t>a) Esta planilha sugere a estimativa segundo os últimos 3 exercícios.</t>
  </si>
  <si>
    <t>Cód. da Receita:11.12.04 - IRRF</t>
  </si>
  <si>
    <t>Cód. da Receita:11.12.08 - ITBI</t>
  </si>
  <si>
    <t>Cód. da Receita: 11.20.00 - Taxas</t>
  </si>
  <si>
    <t>Cód. da Receita: 17.21.01 - Fundo de Participação dos Municípios - FPM</t>
  </si>
  <si>
    <t>Cód. da Receita: 17.21.36 - ICMS</t>
  </si>
  <si>
    <t>Cód. da Receita: 17.22.01 - IPVA</t>
  </si>
  <si>
    <t>Cód. da Receita: 17.21.05 - ITR</t>
  </si>
  <si>
    <t>Previsão das Receitas e Despesas</t>
  </si>
  <si>
    <t>Receita Tributária</t>
  </si>
  <si>
    <t>ISS</t>
  </si>
  <si>
    <t>ITBI</t>
  </si>
  <si>
    <t>IRRF</t>
  </si>
  <si>
    <t>Outras Receitas Tributárias</t>
  </si>
  <si>
    <t>Receita de Contribuições</t>
  </si>
  <si>
    <t>Receita Agropecuária</t>
  </si>
  <si>
    <t>Receita Industrial</t>
  </si>
  <si>
    <t>Cota-Parte do FPM</t>
  </si>
  <si>
    <t>Cota-Parte do ICMS</t>
  </si>
  <si>
    <t>Cota-Parte do IPVA</t>
  </si>
  <si>
    <t>Cota-Parte do ITR</t>
  </si>
  <si>
    <t>Transferências da LC 87/1996</t>
  </si>
  <si>
    <t>Transferências da LC 61/1989</t>
  </si>
  <si>
    <t>Transferências do FUNDEB</t>
  </si>
  <si>
    <t>Outras Transferências Correntes</t>
  </si>
  <si>
    <t>Contribuição do Servidor para o Plano de Previdência do Servidor</t>
  </si>
  <si>
    <t>Compensação Financeira entre Regimes Previdência</t>
  </si>
  <si>
    <t>Dedução de Receita para Formação do FUNDEB</t>
  </si>
  <si>
    <t>RECEITA CORRENTE LÍQUIDA (III) = (I – II)</t>
  </si>
  <si>
    <t>Portanto, as receitas intra-orçamentárias (contrapartida da modalidade 91) deverão ser excluídas do cálculo por caracterizarem duplicidades, uma vez que representam operações entre entidades integrantes do mesmo orçamento fiscal e da seguridade social. Ou seja, as receitas intra-orçamentárias não poderão ser computadas nas linhas referentes às receitas correntes brutas e também não poderão ser deduzidas. Nesse contexto, a contribuição patronal para o Regime Próprio de Previdência dos Servidores – RPPS, por configurar uma duplicidade, não será computada na linha Receita de Contribuições e não será deduzida. Por outro lado, a contribuição dos servidores para o RPPS será computada na linha Receita de Contribuições e será deduzida. (RREO, pag. 170).</t>
  </si>
  <si>
    <t>As receitas, em todos os seus detalhamentos, deverão ser registradas pelo seu valor líquido de deduções (restituições, descontos, retificações e outras). (RREO, pág. 173).</t>
  </si>
  <si>
    <t>Para tanto, deve-se, prudentemente, evitar que receitas de caráter temporário, tais como royalties, dêem margem à criação de despesas obrigatórias de caráter continuado, tais como despesas com pessoal, em nível incompatível com o equilíbrio das contas públicas quando essas receitas cessarem. (RREO, pág. 175).</t>
  </si>
  <si>
    <t>Empregos, CLT e Cont. Adm.</t>
  </si>
  <si>
    <r>
      <t xml:space="preserve">        </t>
    </r>
    <r>
      <rPr>
        <sz val="10"/>
        <color indexed="8"/>
        <rFont val="Calibri"/>
        <family val="2"/>
      </rPr>
      <t xml:space="preserve"> Receitas de Alienação de Investimentos Permanentes (IX)</t>
    </r>
  </si>
  <si>
    <t>Metodologia de Cálculo do Resultado Primário e Nominal</t>
  </si>
  <si>
    <t xml:space="preserve">           (-) Restos a Pagar Processados (Exceto Precatórios)  </t>
  </si>
  <si>
    <t>Despesas oriundas de calamidade pública</t>
  </si>
  <si>
    <t>Abertura de créditos adicionais a partir da reserva de contingência.</t>
  </si>
  <si>
    <t>Construção do Centro Cultural, Educacional e Poliesportivo</t>
  </si>
  <si>
    <t xml:space="preserve">    Aumento decorrente das receitas tributárias</t>
  </si>
  <si>
    <t xml:space="preserve">    Aumento decorrente a transferências Constitucionais</t>
  </si>
  <si>
    <t xml:space="preserve">    (-)  Dedução de transferências ao FUNDEB</t>
  </si>
  <si>
    <t>Metas Fiscais Atuais Comparadas com as Fixadas nos Três Exercícios Anteriores</t>
  </si>
  <si>
    <t>Evolução do Patrimônio Líquido</t>
  </si>
  <si>
    <t>Origem e Aplicação dos Recursos Obtidos com a Alienação de Ativos</t>
  </si>
  <si>
    <t>Estimativa da Compensação e Renúncia da Receita</t>
  </si>
  <si>
    <t>ANEXO XIII</t>
  </si>
  <si>
    <t>Metas de Resultado Nominal, Primário e Dívida Pública</t>
  </si>
  <si>
    <t>Anexo VII</t>
  </si>
  <si>
    <t>Avaliação do Cumprimento das Metas Fiscais do Exercício Anterior</t>
  </si>
  <si>
    <t>ANEXO VIII</t>
  </si>
  <si>
    <t>ANEXO IX</t>
  </si>
  <si>
    <t>ANEXO X</t>
  </si>
  <si>
    <t>Avaliação da Situação Financeira e Atuarial do Regime Próprio de Previdência dos Servidores Públicos</t>
  </si>
  <si>
    <t>Margem de Expansão das Despesas Obrigatórias de Caráter Continuado</t>
  </si>
  <si>
    <t>ANEXO XIV</t>
  </si>
  <si>
    <t>ANEXO XV</t>
  </si>
  <si>
    <t>ANEXO XVI</t>
  </si>
  <si>
    <t>ANEXO XVII</t>
  </si>
  <si>
    <t>CONTINUAÇÃO...</t>
  </si>
  <si>
    <t>ANEXO XII</t>
  </si>
  <si>
    <t>1 - Projetos em Andamento:</t>
  </si>
  <si>
    <t>Máquinas e Equipamentos Energéticos</t>
  </si>
  <si>
    <t>Equipamentos e Material Permanente</t>
  </si>
  <si>
    <t>Material de Uso Duradouro</t>
  </si>
  <si>
    <t>Peças Não Incorporáveis à Imóveis</t>
  </si>
  <si>
    <t>Equipamentos de Processamento de Dados</t>
  </si>
  <si>
    <t>Mobiliário em Geral - Consolidado</t>
  </si>
  <si>
    <t>Veículos em Geral</t>
  </si>
  <si>
    <t>Terrenos/Glébas - Executivo</t>
  </si>
  <si>
    <t>Cemitérios</t>
  </si>
  <si>
    <t>Praças</t>
  </si>
  <si>
    <t>Outros Bens Imóveis</t>
  </si>
  <si>
    <t>Softwares</t>
  </si>
  <si>
    <t>Total Contábil:</t>
  </si>
  <si>
    <t>Aparelhos de Medição e Orientação - Executivo</t>
  </si>
  <si>
    <t>Aparelhos e Equipamentos e Comunicação - Consolidado</t>
  </si>
  <si>
    <t>Aparelhos e Equipamentos Utilizados para Esportes e Diversão</t>
  </si>
  <si>
    <t>Equipamentos Utilizados para Proteção, Segurança e Socorro</t>
  </si>
  <si>
    <t>Máquinas e Equipamentos de Natureza Industrial</t>
  </si>
  <si>
    <t>Máquinas e Equipamentos Empregados na Indústria Gráfica - Consolidado</t>
  </si>
  <si>
    <t>Equipamentos , Peças e Acessórios para Automóveis</t>
  </si>
  <si>
    <t>Equipamentos Hidráulicos e Elétricos - Executivo</t>
  </si>
  <si>
    <t>Outras Máquinas, Aparelhos, Equipamentos e Ferramentas</t>
  </si>
  <si>
    <t>Bandeira, Flâmula e Insígnias - Executivo</t>
  </si>
  <si>
    <t>Coleções e Materiais Bibliográficos - Consolidado</t>
  </si>
  <si>
    <t>Instrumentos Musicais e Artísticos - Executivo</t>
  </si>
  <si>
    <t>Equipamentos para Áudio, Vídeos e Fotográfico - Consolidado</t>
  </si>
  <si>
    <t>Obras de Arte e Peças para Exposição - Executivo</t>
  </si>
  <si>
    <t>Edifícios - Executivo</t>
  </si>
  <si>
    <t>Imóveis de Uso Educacional - Executivo</t>
  </si>
  <si>
    <t>Outros Bens Imóveis de Uso Especial - Executivo</t>
  </si>
  <si>
    <t>2 - Informações Sobre o Patrimônio:</t>
  </si>
  <si>
    <t>Valor Contábil</t>
  </si>
  <si>
    <t>Cód. da Receita:11.13.00 - ISS</t>
  </si>
  <si>
    <t>2021
(R$)</t>
  </si>
  <si>
    <t>Fonte: Secretaria da Fazenda do Estado do Rio Grande do Sul</t>
  </si>
  <si>
    <t xml:space="preserve"> </t>
  </si>
  <si>
    <t>Demonstrativo dos Projetos em Andamento e Informações Sobre o Patrimônio Público</t>
  </si>
  <si>
    <t xml:space="preserve">Conforme a LRF, a RCL é o somatório das receitas tributárias, de contribuições, patrimoniais, agropecuárias, industriais, de serviços, transferências correntes e outras receitas correntes do ente da Federação, deduzidos alguns itens exaustivamente explicitados pela própria LRF, não cabendo interpretações que extrapolem os dispositivos legais (RREO pág. 169).                                                  </t>
  </si>
  <si>
    <t>Veículos de Tração Mecânica - Executivo</t>
  </si>
  <si>
    <t>Utensílios em Geral</t>
  </si>
  <si>
    <t>Aparelhos e Utensílios Domésticos</t>
  </si>
  <si>
    <t>Máquinas e Utensílios de Escritório - Consolidado</t>
  </si>
  <si>
    <t>Máquinas, Equipamentos, Ferramentas e Utensílios Agropecuários e Rodoviários - Executivo</t>
  </si>
  <si>
    <t>Aparelhos, Equipamentos e Utensílios para Uso Médico, Odontológico, Laboratorial e Hospitalar - Executivo</t>
  </si>
  <si>
    <t>Máquinas, Ferramentas e Utensílios Utilizados em Oficinas</t>
  </si>
  <si>
    <t>LEI DE DIRETRIZES ORÇAMENTÁRIAS - 2020</t>
  </si>
  <si>
    <t>Previsão para 2020</t>
  </si>
  <si>
    <t>2022
(R$)</t>
  </si>
  <si>
    <t>Valor Previsto 2020</t>
  </si>
  <si>
    <t>2021 a 2024</t>
  </si>
  <si>
    <t>LEI DE DIRETRIZES ORÇAMENTÁRIAS - 2021</t>
  </si>
  <si>
    <t>2021 a 2023</t>
  </si>
  <si>
    <t>FONTE:  Secretaria Municipal de Planejamento e Gestão - Sistema Pronin  Data Base Fevereiro 2020</t>
  </si>
  <si>
    <t>b) Índice de preço corresponde à inflação projetada para o exercício. A base para 2020 (4,3% - 1,043); 2021 (4,27% - 1,0427); 2022 (4,18% - 1,0418) e 2023 (4,22% - 1,0422), conforme projetado pelo IBGE.</t>
  </si>
  <si>
    <t>FONTE:  Secretaria  Municipal de Planejamento e Gestão - Sistema Pronin Base Fevereiro 2020.</t>
  </si>
  <si>
    <t>2023
(R$)</t>
  </si>
  <si>
    <t>2024
 (R$)</t>
  </si>
  <si>
    <t>Obs: Os valores da renúncia projetados para 2021,2022 e 20223 foram calculados a partir de valores estimados para 2021, com a Inflação de 5,00% ao ano.</t>
  </si>
  <si>
    <t>FONTE:  Sistema: Secretaria Municipal de Planejamento e Gestão - Sistema Pronim Base Fevereiro 2020.</t>
  </si>
  <si>
    <t>Previsão do PIB Estadual para 2021</t>
  </si>
  <si>
    <t>Valor Efetivo (realizado) do PIB Estadual para 2021</t>
  </si>
  <si>
    <t>Previsão do RCL do Município para 2021</t>
  </si>
  <si>
    <t>Valor Efetivo (realizado) da RCL do Município para 2021</t>
  </si>
  <si>
    <t>Metas Previstas em 2020(a)</t>
  </si>
  <si>
    <t>Metas Realizadas em 2020(b)</t>
  </si>
  <si>
    <t>FONTE:  Sistema: Pronin, Unidade Responsável: Secretaria Municipla de Planejamento e Gestão, Data Base: Fev/2020</t>
  </si>
  <si>
    <t>DÍVIDA CONSOLIDADA LÍQUIDA de 2020 (XXXIa) = (XXVIII - XXIX)</t>
  </si>
  <si>
    <t>FONTE: Sistema Pronin, Unidade Responsável: Secretaria Municipal de Planejamento e Gestão. Data Base: Fevereiro 2020</t>
  </si>
  <si>
    <t>FONTE:  Secretaria Municipal de Planejamento e Gestão - Sistema Pronim data base Fevereiro 2020</t>
  </si>
  <si>
    <t>2017
(c )</t>
  </si>
  <si>
    <t>2019
(a)</t>
  </si>
  <si>
    <t>2017
(f)</t>
  </si>
  <si>
    <t>2018
(e)</t>
  </si>
  <si>
    <t>2019
(d)</t>
  </si>
  <si>
    <t>2017
(i) = (Ic – IIf)</t>
  </si>
  <si>
    <t>2018
(h) = ((Ib – IIe) + IIIi)</t>
  </si>
  <si>
    <t>2019
(g) = ((Ia – IId) + IIIh)</t>
  </si>
  <si>
    <t>2018
(c )</t>
  </si>
  <si>
    <t>EXERCÍCIO 2021</t>
  </si>
  <si>
    <t>FONTE: Secretaria  Municipal de Planejamento e Gestão - Sistema Pronim Data Base Fevereiro 2020</t>
  </si>
  <si>
    <t xml:space="preserve">  </t>
  </si>
  <si>
    <t>FONTE:  Secretaria Municipal de Planejamento e Gestão - Sistema Pronim Base Fevereiro 2020.</t>
  </si>
  <si>
    <t>FONTE:  Sistema Pronin, Unidade Responsável: Secretaria Municipal de Planejamento e Gestão, Data Base: Fevereiro 2020</t>
  </si>
  <si>
    <t>FONTE:  Sistema: Pronin, Unidade Responsável: Secretaria Municipal de Planejamento e Gestão, Data Base: Fevereiro 2020.</t>
  </si>
  <si>
    <t>-</t>
  </si>
  <si>
    <t>Fonte: Avaliação Atuarial 2020.</t>
  </si>
  <si>
    <t>Obs: Projeção Atuarial elaborada em 22/04/2020</t>
  </si>
  <si>
    <t>FONTE:  Sistema Pronin, Unidade Responsável: Secretaria Municipal de Administração, Data Base: Maio/2020.</t>
  </si>
  <si>
    <t>FONTE:  Sistema Pronin, Unidade Responsável:  Secretaria Municipal de Administração, Data Base: Maio/2020.</t>
  </si>
  <si>
    <t>FONTE:  Secretaria Municipal de Planejamento e Gestão - Sistema Pronim Base Maio/2020.</t>
  </si>
  <si>
    <t>Pavimentação Asfáltica Financiamento Badesul/Finisa Desenvolvimento</t>
  </si>
  <si>
    <t>FONTE:  Sistema Pronin, Unidade Responsável:  Secretaria Municipal de Administração, Data Base: Fevereiro 2020.</t>
  </si>
  <si>
    <t>FONTE:  IPRESG MAIO/2020</t>
  </si>
  <si>
    <t xml:space="preserve">CONTINUA...             </t>
  </si>
</sst>
</file>

<file path=xl/styles.xml><?xml version="1.0" encoding="utf-8"?>
<styleSheet xmlns="http://schemas.openxmlformats.org/spreadsheetml/2006/main">
  <numFmts count="15">
    <numFmt numFmtId="8" formatCode="&quot;R$&quot;\ #,##0.00;[Red]&quot;R$&quot;\ \-#,##0.00"/>
    <numFmt numFmtId="43" formatCode="_ * #,##0.00_ ;_ * \-#,##0.00_ ;_ * &quot;-&quot;??_ ;_ @_ "/>
    <numFmt numFmtId="164" formatCode="_-* #,##0.00_-;\-* #,##0.00_-;_-* &quot;-&quot;??_-;_-@_-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_);_(* \(#,##0\);_(* &quot;-&quot;??_);_(@_)"/>
    <numFmt numFmtId="169" formatCode="#,##0.000_);[Red]\(#,##0.000\)"/>
    <numFmt numFmtId="170" formatCode="0.0%"/>
    <numFmt numFmtId="171" formatCode="0.0000"/>
    <numFmt numFmtId="172" formatCode="&quot;R$&quot;\ #,##0.00"/>
    <numFmt numFmtId="173" formatCode="#,##0.0000_);[Red]\(#,##0.0000\)"/>
    <numFmt numFmtId="174" formatCode="0.000"/>
    <numFmt numFmtId="175" formatCode="_-* #,##0.000_-;\-* #,##0.000_-;_-* &quot;-&quot;??_-;_-@_-"/>
    <numFmt numFmtId="176" formatCode="00000"/>
  </numFmts>
  <fonts count="3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5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3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Border="1" applyAlignment="1">
      <alignment horizontal="left"/>
    </xf>
    <xf numFmtId="0" fontId="10" fillId="0" borderId="0" xfId="0" applyFont="1" applyFill="1"/>
    <xf numFmtId="0" fontId="4" fillId="0" borderId="0" xfId="0" applyFont="1" applyFill="1" applyBorder="1"/>
    <xf numFmtId="170" fontId="4" fillId="0" borderId="0" xfId="7" applyNumberFormat="1" applyFont="1" applyFill="1" applyBorder="1"/>
    <xf numFmtId="168" fontId="4" fillId="0" borderId="0" xfId="10" applyNumberFormat="1" applyFont="1" applyFill="1" applyBorder="1"/>
    <xf numFmtId="0" fontId="4" fillId="0" borderId="0" xfId="0" applyFont="1" applyBorder="1"/>
    <xf numFmtId="0" fontId="6" fillId="0" borderId="1" xfId="0" applyFont="1" applyFill="1" applyBorder="1" applyAlignment="1">
      <alignment wrapText="1"/>
    </xf>
    <xf numFmtId="0" fontId="12" fillId="0" borderId="0" xfId="0" applyNumberFormat="1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/>
    <xf numFmtId="0" fontId="4" fillId="0" borderId="0" xfId="0" applyFont="1"/>
    <xf numFmtId="0" fontId="9" fillId="0" borderId="0" xfId="0" applyFont="1" applyFill="1" applyAlignment="1">
      <alignment horizontal="center" wrapText="1"/>
    </xf>
    <xf numFmtId="0" fontId="12" fillId="0" borderId="0" xfId="0" applyFont="1"/>
    <xf numFmtId="3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justify"/>
    </xf>
    <xf numFmtId="0" fontId="12" fillId="0" borderId="0" xfId="0" applyFont="1" applyFill="1" applyBorder="1" applyAlignment="1">
      <alignment horizontal="justify" vertical="top" wrapText="1"/>
    </xf>
    <xf numFmtId="0" fontId="9" fillId="0" borderId="0" xfId="0" applyNumberFormat="1" applyFont="1" applyFill="1" applyAlignment="1"/>
    <xf numFmtId="0" fontId="9" fillId="0" borderId="5" xfId="0" applyNumberFormat="1" applyFont="1" applyFill="1" applyBorder="1" applyAlignment="1"/>
    <xf numFmtId="0" fontId="12" fillId="0" borderId="6" xfId="0" applyFont="1" applyFill="1" applyBorder="1" applyAlignment="1">
      <alignment wrapText="1"/>
    </xf>
    <xf numFmtId="165" fontId="12" fillId="0" borderId="6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12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2" fillId="0" borderId="6" xfId="0" applyFont="1" applyFill="1" applyBorder="1" applyAlignment="1">
      <alignment vertical="top" wrapText="1"/>
    </xf>
    <xf numFmtId="165" fontId="12" fillId="0" borderId="6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vertical="center" wrapText="1"/>
    </xf>
    <xf numFmtId="4" fontId="9" fillId="2" borderId="16" xfId="0" applyNumberFormat="1" applyFont="1" applyFill="1" applyBorder="1" applyAlignment="1">
      <alignment vertical="top" wrapText="1"/>
    </xf>
    <xf numFmtId="4" fontId="9" fillId="2" borderId="17" xfId="0" applyNumberFormat="1" applyFont="1" applyFill="1" applyBorder="1" applyAlignment="1">
      <alignment vertical="top" wrapText="1"/>
    </xf>
    <xf numFmtId="4" fontId="12" fillId="0" borderId="18" xfId="0" applyNumberFormat="1" applyFont="1" applyFill="1" applyBorder="1" applyAlignment="1">
      <alignment wrapText="1"/>
    </xf>
    <xf numFmtId="4" fontId="12" fillId="2" borderId="18" xfId="0" applyNumberFormat="1" applyFont="1" applyFill="1" applyBorder="1" applyAlignment="1">
      <alignment wrapText="1"/>
    </xf>
    <xf numFmtId="4" fontId="12" fillId="2" borderId="19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wrapText="1"/>
    </xf>
    <xf numFmtId="4" fontId="12" fillId="2" borderId="21" xfId="0" applyNumberFormat="1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4" fontId="12" fillId="2" borderId="22" xfId="0" applyNumberFormat="1" applyFont="1" applyFill="1" applyBorder="1" applyAlignment="1">
      <alignment wrapText="1"/>
    </xf>
    <xf numFmtId="4" fontId="12" fillId="2" borderId="23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4" fontId="12" fillId="2" borderId="16" xfId="0" applyNumberFormat="1" applyFont="1" applyFill="1" applyBorder="1" applyAlignment="1">
      <alignment wrapText="1"/>
    </xf>
    <xf numFmtId="4" fontId="12" fillId="2" borderId="17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/>
    <xf numFmtId="0" fontId="9" fillId="0" borderId="0" xfId="0" applyFont="1" applyAlignment="1">
      <alignment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4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9" fillId="0" borderId="27" xfId="0" applyNumberFormat="1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Fill="1" applyAlignment="1"/>
    <xf numFmtId="0" fontId="0" fillId="0" borderId="0" xfId="0" applyFill="1" applyAlignment="1"/>
    <xf numFmtId="170" fontId="10" fillId="0" borderId="0" xfId="0" applyNumberFormat="1" applyFont="1" applyFill="1" applyAlignment="1"/>
    <xf numFmtId="0" fontId="9" fillId="0" borderId="0" xfId="0" applyFont="1" applyAlignment="1">
      <alignment vertical="distributed"/>
    </xf>
    <xf numFmtId="0" fontId="6" fillId="0" borderId="0" xfId="0" applyFont="1" applyFill="1" applyAlignment="1"/>
    <xf numFmtId="0" fontId="12" fillId="0" borderId="0" xfId="0" applyFont="1" applyFill="1" applyAlignment="1">
      <alignment horizontal="left" textRotation="180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textRotation="180"/>
    </xf>
    <xf numFmtId="0" fontId="9" fillId="0" borderId="27" xfId="0" applyNumberFormat="1" applyFont="1" applyFill="1" applyBorder="1" applyAlignment="1">
      <alignment horizontal="center" vertical="center"/>
    </xf>
    <xf numFmtId="0" fontId="9" fillId="7" borderId="27" xfId="0" applyNumberFormat="1" applyFont="1" applyFill="1" applyBorder="1" applyAlignment="1"/>
    <xf numFmtId="10" fontId="12" fillId="7" borderId="27" xfId="7" applyNumberFormat="1" applyFont="1" applyFill="1" applyBorder="1" applyAlignment="1">
      <alignment vertical="center"/>
    </xf>
    <xf numFmtId="171" fontId="12" fillId="7" borderId="27" xfId="0" applyNumberFormat="1" applyFont="1" applyFill="1" applyBorder="1" applyAlignment="1">
      <alignment vertical="center"/>
    </xf>
    <xf numFmtId="171" fontId="12" fillId="7" borderId="27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/>
    <xf numFmtId="4" fontId="6" fillId="2" borderId="28" xfId="0" applyNumberFormat="1" applyFont="1" applyFill="1" applyBorder="1" applyAlignment="1"/>
    <xf numFmtId="4" fontId="6" fillId="2" borderId="30" xfId="0" applyNumberFormat="1" applyFont="1" applyFill="1" applyBorder="1" applyAlignment="1">
      <alignment vertical="top"/>
    </xf>
    <xf numFmtId="4" fontId="6" fillId="2" borderId="28" xfId="0" applyNumberFormat="1" applyFont="1" applyFill="1" applyBorder="1" applyAlignment="1">
      <alignment vertical="top"/>
    </xf>
    <xf numFmtId="4" fontId="6" fillId="2" borderId="29" xfId="0" applyNumberFormat="1" applyFont="1" applyFill="1" applyBorder="1" applyAlignment="1">
      <alignment vertical="top"/>
    </xf>
    <xf numFmtId="4" fontId="6" fillId="2" borderId="29" xfId="0" applyNumberFormat="1" applyFont="1" applyFill="1" applyBorder="1" applyAlignment="1"/>
    <xf numFmtId="4" fontId="6" fillId="2" borderId="31" xfId="0" applyNumberFormat="1" applyFont="1" applyFill="1" applyBorder="1" applyAlignment="1">
      <alignment vertical="top"/>
    </xf>
    <xf numFmtId="4" fontId="6" fillId="2" borderId="32" xfId="0" applyNumberFormat="1" applyFont="1" applyFill="1" applyBorder="1" applyAlignment="1">
      <alignment vertical="top"/>
    </xf>
    <xf numFmtId="4" fontId="6" fillId="2" borderId="3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40" fontId="12" fillId="0" borderId="18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justify" vertical="center" wrapText="1"/>
    </xf>
    <xf numFmtId="40" fontId="12" fillId="0" borderId="20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justify" vertical="center" wrapText="1"/>
    </xf>
    <xf numFmtId="40" fontId="12" fillId="0" borderId="22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justify" vertical="center" wrapText="1"/>
    </xf>
    <xf numFmtId="0" fontId="4" fillId="7" borderId="0" xfId="0" applyNumberFormat="1" applyFont="1" applyFill="1" applyBorder="1" applyAlignment="1"/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justify" textRotation="180"/>
    </xf>
    <xf numFmtId="0" fontId="4" fillId="0" borderId="0" xfId="0" applyFont="1" applyAlignment="1">
      <alignment vertical="distributed"/>
    </xf>
    <xf numFmtId="0" fontId="4" fillId="0" borderId="0" xfId="2" applyFo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/>
    <xf numFmtId="0" fontId="9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vertical="top" wrapText="1"/>
    </xf>
    <xf numFmtId="0" fontId="23" fillId="0" borderId="0" xfId="2" applyFont="1" applyFill="1" applyAlignment="1">
      <alignment horizontal="left" vertical="center"/>
    </xf>
    <xf numFmtId="0" fontId="23" fillId="0" borderId="0" xfId="2" applyFont="1"/>
    <xf numFmtId="0" fontId="23" fillId="0" borderId="0" xfId="0" applyFont="1"/>
    <xf numFmtId="0" fontId="23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 wrapText="1"/>
    </xf>
    <xf numFmtId="0" fontId="23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/>
    <xf numFmtId="0" fontId="23" fillId="0" borderId="0" xfId="2" applyFont="1" applyFill="1" applyBorder="1" applyAlignment="1">
      <alignment horizontal="center" vertical="center" wrapText="1"/>
    </xf>
    <xf numFmtId="37" fontId="23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/>
    </xf>
    <xf numFmtId="0" fontId="9" fillId="0" borderId="5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vertical="center" wrapText="1"/>
    </xf>
    <xf numFmtId="4" fontId="12" fillId="0" borderId="39" xfId="0" applyNumberFormat="1" applyFont="1" applyFill="1" applyBorder="1" applyAlignment="1">
      <alignment vertical="center" wrapText="1"/>
    </xf>
    <xf numFmtId="4" fontId="23" fillId="0" borderId="0" xfId="10" applyNumberFormat="1" applyFont="1" applyAlignment="1">
      <alignment horizontal="right"/>
    </xf>
    <xf numFmtId="0" fontId="4" fillId="8" borderId="0" xfId="0" applyFont="1" applyFill="1"/>
    <xf numFmtId="168" fontId="4" fillId="8" borderId="0" xfId="10" applyNumberFormat="1" applyFont="1" applyFill="1"/>
    <xf numFmtId="0" fontId="4" fillId="8" borderId="0" xfId="0" applyFont="1" applyFill="1" applyAlignment="1">
      <alignment horizontal="left" textRotation="180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/>
    </xf>
    <xf numFmtId="0" fontId="4" fillId="8" borderId="0" xfId="0" applyFont="1" applyFill="1" applyAlignment="1"/>
    <xf numFmtId="168" fontId="4" fillId="8" borderId="0" xfId="10" applyNumberFormat="1" applyFont="1" applyFill="1" applyAlignment="1"/>
    <xf numFmtId="168" fontId="4" fillId="8" borderId="0" xfId="0" applyNumberFormat="1" applyFont="1" applyFill="1" applyAlignment="1"/>
    <xf numFmtId="168" fontId="4" fillId="8" borderId="0" xfId="0" applyNumberFormat="1" applyFont="1" applyFill="1"/>
    <xf numFmtId="167" fontId="4" fillId="0" borderId="16" xfId="10" applyFont="1" applyFill="1" applyBorder="1" applyAlignment="1"/>
    <xf numFmtId="167" fontId="4" fillId="0" borderId="15" xfId="10" applyFont="1" applyFill="1" applyBorder="1" applyAlignment="1">
      <alignment horizontal="center"/>
    </xf>
    <xf numFmtId="0" fontId="9" fillId="9" borderId="16" xfId="2" applyFont="1" applyFill="1" applyBorder="1" applyAlignment="1">
      <alignment horizontal="center" vertical="center" wrapText="1"/>
    </xf>
    <xf numFmtId="0" fontId="9" fillId="9" borderId="16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167" fontId="9" fillId="0" borderId="2" xfId="10" applyFont="1" applyFill="1" applyBorder="1" applyAlignment="1">
      <alignment vertical="center" wrapText="1"/>
    </xf>
    <xf numFmtId="0" fontId="4" fillId="0" borderId="0" xfId="0" applyFont="1" applyFill="1"/>
    <xf numFmtId="8" fontId="9" fillId="0" borderId="40" xfId="0" applyNumberFormat="1" applyFont="1" applyFill="1" applyBorder="1" applyAlignment="1">
      <alignment horizontal="right" wrapText="1"/>
    </xf>
    <xf numFmtId="2" fontId="12" fillId="2" borderId="18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4" fontId="12" fillId="2" borderId="24" xfId="0" applyNumberFormat="1" applyFont="1" applyFill="1" applyBorder="1" applyAlignment="1">
      <alignment vertical="center" wrapText="1"/>
    </xf>
    <xf numFmtId="4" fontId="12" fillId="2" borderId="25" xfId="0" applyNumberFormat="1" applyFont="1" applyFill="1" applyBorder="1" applyAlignment="1">
      <alignment vertical="center" wrapText="1"/>
    </xf>
    <xf numFmtId="4" fontId="12" fillId="2" borderId="26" xfId="0" applyNumberFormat="1" applyFont="1" applyFill="1" applyBorder="1" applyAlignment="1">
      <alignment vertical="center" wrapText="1"/>
    </xf>
    <xf numFmtId="174" fontId="12" fillId="2" borderId="18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vertical="center" wrapText="1"/>
    </xf>
    <xf numFmtId="174" fontId="12" fillId="2" borderId="20" xfId="0" applyNumberFormat="1" applyFont="1" applyFill="1" applyBorder="1" applyAlignment="1">
      <alignment horizontal="center" vertical="center" wrapText="1"/>
    </xf>
    <xf numFmtId="174" fontId="12" fillId="2" borderId="22" xfId="0" applyNumberFormat="1" applyFont="1" applyFill="1" applyBorder="1" applyAlignment="1">
      <alignment horizontal="center" vertical="center" wrapText="1"/>
    </xf>
    <xf numFmtId="164" fontId="12" fillId="2" borderId="18" xfId="0" applyNumberFormat="1" applyFont="1" applyFill="1" applyBorder="1" applyAlignment="1">
      <alignment horizontal="center" vertical="center" wrapText="1"/>
    </xf>
    <xf numFmtId="175" fontId="12" fillId="2" borderId="18" xfId="0" applyNumberFormat="1" applyFont="1" applyFill="1" applyBorder="1" applyAlignment="1">
      <alignment horizontal="center" vertical="center" wrapText="1"/>
    </xf>
    <xf numFmtId="2" fontId="12" fillId="2" borderId="19" xfId="0" applyNumberFormat="1" applyFont="1" applyFill="1" applyBorder="1" applyAlignment="1">
      <alignment vertical="center" wrapText="1"/>
    </xf>
    <xf numFmtId="2" fontId="12" fillId="2" borderId="21" xfId="0" applyNumberFormat="1" applyFont="1" applyFill="1" applyBorder="1" applyAlignment="1">
      <alignment vertical="center" wrapText="1"/>
    </xf>
    <xf numFmtId="2" fontId="12" fillId="2" borderId="23" xfId="0" applyNumberFormat="1" applyFont="1" applyFill="1" applyBorder="1" applyAlignment="1">
      <alignment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vertical="center" wrapText="1"/>
    </xf>
    <xf numFmtId="4" fontId="12" fillId="0" borderId="35" xfId="0" applyNumberFormat="1" applyFont="1" applyFill="1" applyBorder="1" applyAlignment="1">
      <alignment vertical="center" wrapText="1"/>
    </xf>
    <xf numFmtId="4" fontId="12" fillId="2" borderId="35" xfId="0" applyNumberFormat="1" applyFont="1" applyFill="1" applyBorder="1" applyAlignment="1">
      <alignment vertical="center" wrapText="1"/>
    </xf>
    <xf numFmtId="4" fontId="12" fillId="0" borderId="36" xfId="0" applyNumberFormat="1" applyFont="1" applyFill="1" applyBorder="1" applyAlignment="1">
      <alignment vertical="center" wrapText="1"/>
    </xf>
    <xf numFmtId="175" fontId="12" fillId="2" borderId="20" xfId="0" applyNumberFormat="1" applyFont="1" applyFill="1" applyBorder="1" applyAlignment="1">
      <alignment horizontal="center" vertical="center" wrapText="1"/>
    </xf>
    <xf numFmtId="175" fontId="12" fillId="2" borderId="22" xfId="0" applyNumberFormat="1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justify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0" fontId="4" fillId="0" borderId="41" xfId="0" applyNumberFormat="1" applyFont="1" applyFill="1" applyBorder="1" applyAlignment="1"/>
    <xf numFmtId="4" fontId="6" fillId="0" borderId="31" xfId="0" applyNumberFormat="1" applyFont="1" applyFill="1" applyBorder="1" applyAlignment="1">
      <alignment vertical="top"/>
    </xf>
    <xf numFmtId="4" fontId="6" fillId="2" borderId="2" xfId="0" applyNumberFormat="1" applyFont="1" applyFill="1" applyBorder="1" applyAlignment="1">
      <alignment vertical="top"/>
    </xf>
    <xf numFmtId="4" fontId="6" fillId="0" borderId="41" xfId="0" applyNumberFormat="1" applyFont="1" applyFill="1" applyBorder="1" applyAlignment="1">
      <alignment vertical="top"/>
    </xf>
    <xf numFmtId="0" fontId="4" fillId="0" borderId="42" xfId="0" applyNumberFormat="1" applyFont="1" applyFill="1" applyBorder="1" applyAlignment="1"/>
    <xf numFmtId="4" fontId="6" fillId="0" borderId="32" xfId="0" applyNumberFormat="1" applyFont="1" applyFill="1" applyBorder="1" applyAlignment="1"/>
    <xf numFmtId="4" fontId="6" fillId="2" borderId="3" xfId="0" applyNumberFormat="1" applyFont="1" applyFill="1" applyBorder="1" applyAlignment="1">
      <alignment vertical="top"/>
    </xf>
    <xf numFmtId="4" fontId="6" fillId="0" borderId="42" xfId="0" applyNumberFormat="1" applyFont="1" applyFill="1" applyBorder="1" applyAlignment="1"/>
    <xf numFmtId="4" fontId="6" fillId="10" borderId="32" xfId="0" applyNumberFormat="1" applyFont="1" applyFill="1" applyBorder="1" applyAlignment="1"/>
    <xf numFmtId="4" fontId="6" fillId="2" borderId="42" xfId="0" applyNumberFormat="1" applyFont="1" applyFill="1" applyBorder="1" applyAlignment="1"/>
    <xf numFmtId="0" fontId="4" fillId="0" borderId="43" xfId="0" applyNumberFormat="1" applyFont="1" applyFill="1" applyBorder="1" applyAlignment="1"/>
    <xf numFmtId="4" fontId="6" fillId="0" borderId="33" xfId="0" applyNumberFormat="1" applyFont="1" applyFill="1" applyBorder="1" applyAlignment="1"/>
    <xf numFmtId="4" fontId="6" fillId="2" borderId="4" xfId="0" applyNumberFormat="1" applyFont="1" applyFill="1" applyBorder="1" applyAlignment="1">
      <alignment vertical="top"/>
    </xf>
    <xf numFmtId="4" fontId="6" fillId="0" borderId="43" xfId="0" applyNumberFormat="1" applyFont="1" applyFill="1" applyBorder="1" applyAlignment="1"/>
    <xf numFmtId="0" fontId="0" fillId="0" borderId="0" xfId="0" applyAlignment="1"/>
    <xf numFmtId="1" fontId="16" fillId="0" borderId="0" xfId="0" applyNumberFormat="1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0" borderId="0" xfId="0" applyFont="1" applyBorder="1" applyAlignment="1"/>
    <xf numFmtId="173" fontId="17" fillId="0" borderId="16" xfId="10" applyNumberFormat="1" applyFont="1" applyFill="1" applyBorder="1"/>
    <xf numFmtId="173" fontId="17" fillId="0" borderId="18" xfId="10" applyNumberFormat="1" applyFont="1" applyFill="1" applyBorder="1"/>
    <xf numFmtId="169" fontId="17" fillId="0" borderId="44" xfId="10" applyNumberFormat="1" applyFont="1" applyFill="1" applyBorder="1"/>
    <xf numFmtId="169" fontId="17" fillId="0" borderId="25" xfId="10" applyNumberFormat="1" applyFont="1" applyFill="1" applyBorder="1"/>
    <xf numFmtId="169" fontId="17" fillId="0" borderId="20" xfId="10" applyNumberFormat="1" applyFont="1" applyFill="1" applyBorder="1"/>
    <xf numFmtId="169" fontId="17" fillId="0" borderId="45" xfId="10" applyNumberFormat="1" applyFont="1" applyFill="1" applyBorder="1"/>
    <xf numFmtId="169" fontId="17" fillId="0" borderId="37" xfId="10" applyNumberFormat="1" applyFont="1" applyFill="1" applyBorder="1"/>
    <xf numFmtId="169" fontId="5" fillId="4" borderId="16" xfId="0" applyNumberFormat="1" applyFont="1" applyFill="1" applyBorder="1"/>
    <xf numFmtId="0" fontId="6" fillId="0" borderId="0" xfId="0" applyFont="1" applyBorder="1"/>
    <xf numFmtId="0" fontId="5" fillId="0" borderId="2" xfId="0" applyFont="1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167" fontId="6" fillId="0" borderId="16" xfId="10" applyFont="1" applyBorder="1"/>
    <xf numFmtId="167" fontId="6" fillId="8" borderId="16" xfId="10" applyFont="1" applyFill="1" applyBorder="1"/>
    <xf numFmtId="167" fontId="6" fillId="8" borderId="16" xfId="10" applyNumberFormat="1" applyFont="1" applyFill="1" applyBorder="1"/>
    <xf numFmtId="167" fontId="5" fillId="0" borderId="16" xfId="10" applyFont="1" applyBorder="1"/>
    <xf numFmtId="167" fontId="5" fillId="8" borderId="16" xfId="10" applyFont="1" applyFill="1" applyBorder="1"/>
    <xf numFmtId="0" fontId="6" fillId="0" borderId="0" xfId="0" applyFont="1"/>
    <xf numFmtId="0" fontId="9" fillId="0" borderId="0" xfId="0" applyFont="1" applyFill="1" applyBorder="1"/>
    <xf numFmtId="0" fontId="6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4" fillId="0" borderId="0" xfId="0" applyFont="1" applyBorder="1"/>
    <xf numFmtId="1" fontId="5" fillId="3" borderId="15" xfId="0" applyNumberFormat="1" applyFont="1" applyFill="1" applyBorder="1" applyAlignment="1">
      <alignment horizontal="center" vertical="top" wrapText="1"/>
    </xf>
    <xf numFmtId="1" fontId="5" fillId="3" borderId="16" xfId="0" applyNumberFormat="1" applyFont="1" applyFill="1" applyBorder="1" applyAlignment="1">
      <alignment horizontal="center" vertical="top" wrapText="1"/>
    </xf>
    <xf numFmtId="1" fontId="5" fillId="3" borderId="17" xfId="0" applyNumberFormat="1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vertical="center" wrapText="1"/>
    </xf>
    <xf numFmtId="4" fontId="5" fillId="7" borderId="13" xfId="0" applyNumberFormat="1" applyFont="1" applyFill="1" applyBorder="1" applyAlignment="1">
      <alignment horizontal="right" vertical="top" wrapText="1"/>
    </xf>
    <xf numFmtId="4" fontId="5" fillId="7" borderId="4" xfId="0" applyNumberFormat="1" applyFont="1" applyFill="1" applyBorder="1" applyAlignment="1">
      <alignment horizontal="right" vertical="top" wrapText="1"/>
    </xf>
    <xf numFmtId="4" fontId="5" fillId="7" borderId="46" xfId="0" applyNumberFormat="1" applyFont="1" applyFill="1" applyBorder="1" applyAlignment="1">
      <alignment horizontal="right" vertical="top" wrapText="1"/>
    </xf>
    <xf numFmtId="0" fontId="6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indent="1" shrinkToFit="1"/>
    </xf>
    <xf numFmtId="4" fontId="6" fillId="7" borderId="4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horizontal="left" vertical="center" wrapText="1" inden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center" wrapText="1" indent="1"/>
    </xf>
    <xf numFmtId="4" fontId="6" fillId="7" borderId="16" xfId="0" applyNumberFormat="1" applyFont="1" applyFill="1" applyBorder="1" applyAlignment="1">
      <alignment horizontal="right"/>
    </xf>
    <xf numFmtId="4" fontId="6" fillId="7" borderId="17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 vertical="top" wrapText="1"/>
    </xf>
    <xf numFmtId="0" fontId="6" fillId="0" borderId="7" xfId="0" applyFont="1" applyBorder="1"/>
    <xf numFmtId="0" fontId="6" fillId="0" borderId="46" xfId="0" applyFont="1" applyBorder="1"/>
    <xf numFmtId="0" fontId="6" fillId="0" borderId="13" xfId="0" applyFont="1" applyBorder="1"/>
    <xf numFmtId="0" fontId="5" fillId="0" borderId="10" xfId="0" applyFont="1" applyBorder="1"/>
    <xf numFmtId="4" fontId="5" fillId="2" borderId="2" xfId="10" applyNumberFormat="1" applyFont="1" applyFill="1" applyBorder="1"/>
    <xf numFmtId="4" fontId="5" fillId="12" borderId="2" xfId="10" applyNumberFormat="1" applyFont="1" applyFill="1" applyBorder="1"/>
    <xf numFmtId="4" fontId="5" fillId="2" borderId="16" xfId="10" applyNumberFormat="1" applyFont="1" applyFill="1" applyBorder="1"/>
    <xf numFmtId="4" fontId="5" fillId="2" borderId="17" xfId="10" applyNumberFormat="1" applyFont="1" applyFill="1" applyBorder="1"/>
    <xf numFmtId="0" fontId="6" fillId="0" borderId="15" xfId="0" applyFont="1" applyFill="1" applyBorder="1"/>
    <xf numFmtId="4" fontId="6" fillId="0" borderId="16" xfId="10" applyNumberFormat="1" applyFont="1" applyBorder="1"/>
    <xf numFmtId="4" fontId="6" fillId="7" borderId="16" xfId="10" applyNumberFormat="1" applyFont="1" applyFill="1" applyBorder="1"/>
    <xf numFmtId="0" fontId="6" fillId="0" borderId="13" xfId="0" applyFont="1" applyFill="1" applyBorder="1"/>
    <xf numFmtId="4" fontId="6" fillId="0" borderId="3" xfId="10" applyNumberFormat="1" applyFont="1" applyBorder="1"/>
    <xf numFmtId="4" fontId="6" fillId="7" borderId="3" xfId="10" applyNumberFormat="1" applyFont="1" applyFill="1" applyBorder="1"/>
    <xf numFmtId="4" fontId="6" fillId="0" borderId="16" xfId="10" applyNumberFormat="1" applyFont="1" applyFill="1" applyBorder="1"/>
    <xf numFmtId="4" fontId="6" fillId="7" borderId="15" xfId="10" applyNumberFormat="1" applyFont="1" applyFill="1" applyBorder="1"/>
    <xf numFmtId="172" fontId="5" fillId="0" borderId="44" xfId="0" applyNumberFormat="1" applyFont="1" applyBorder="1" applyAlignment="1">
      <alignment horizontal="center" vertical="center"/>
    </xf>
    <xf numFmtId="172" fontId="5" fillId="0" borderId="39" xfId="0" applyNumberFormat="1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8" fontId="6" fillId="0" borderId="20" xfId="0" applyNumberFormat="1" applyFont="1" applyBorder="1" applyAlignment="1">
      <alignment horizontal="center"/>
    </xf>
    <xf numFmtId="172" fontId="6" fillId="0" borderId="45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/>
    <xf numFmtId="0" fontId="5" fillId="13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166" fontId="6" fillId="0" borderId="18" xfId="1" applyFont="1" applyBorder="1" applyAlignment="1">
      <alignment horizontal="center" vertical="center" wrapText="1"/>
    </xf>
    <xf numFmtId="166" fontId="6" fillId="0" borderId="18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166" fontId="6" fillId="0" borderId="20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wrapText="1"/>
    </xf>
    <xf numFmtId="166" fontId="6" fillId="0" borderId="45" xfId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6" fillId="5" borderId="16" xfId="0" applyFont="1" applyFill="1" applyBorder="1" applyAlignment="1">
      <alignment horizontal="center" vertical="center"/>
    </xf>
    <xf numFmtId="166" fontId="6" fillId="0" borderId="16" xfId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4" fontId="25" fillId="9" borderId="16" xfId="10" applyNumberFormat="1" applyFont="1" applyFill="1" applyBorder="1" applyAlignment="1">
      <alignment horizontal="center" vertical="center"/>
    </xf>
    <xf numFmtId="0" fontId="26" fillId="9" borderId="16" xfId="2" applyNumberFormat="1" applyFont="1" applyFill="1" applyBorder="1" applyAlignment="1"/>
    <xf numFmtId="4" fontId="25" fillId="9" borderId="16" xfId="10" applyNumberFormat="1" applyFont="1" applyFill="1" applyBorder="1" applyAlignment="1">
      <alignment horizontal="right"/>
    </xf>
    <xf numFmtId="0" fontId="25" fillId="9" borderId="47" xfId="2" applyNumberFormat="1" applyFont="1" applyFill="1" applyBorder="1" applyAlignment="1"/>
    <xf numFmtId="0" fontId="25" fillId="9" borderId="16" xfId="2" applyFont="1" applyFill="1" applyBorder="1" applyAlignment="1">
      <alignment horizontal="center" vertical="center"/>
    </xf>
    <xf numFmtId="4" fontId="26" fillId="9" borderId="16" xfId="10" applyNumberFormat="1" applyFont="1" applyFill="1" applyBorder="1" applyAlignment="1">
      <alignment horizontal="right"/>
    </xf>
    <xf numFmtId="0" fontId="25" fillId="9" borderId="16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center" vertical="center"/>
    </xf>
    <xf numFmtId="4" fontId="26" fillId="0" borderId="48" xfId="10" applyNumberFormat="1" applyFont="1" applyBorder="1" applyAlignment="1">
      <alignment horizontal="right"/>
    </xf>
    <xf numFmtId="4" fontId="25" fillId="9" borderId="15" xfId="10" applyNumberFormat="1" applyFont="1" applyFill="1" applyBorder="1" applyAlignment="1">
      <alignment horizontal="center" vertical="center"/>
    </xf>
    <xf numFmtId="4" fontId="26" fillId="14" borderId="15" xfId="10" applyNumberFormat="1" applyFont="1" applyFill="1" applyBorder="1" applyAlignment="1">
      <alignment horizontal="right"/>
    </xf>
    <xf numFmtId="4" fontId="26" fillId="9" borderId="4" xfId="10" applyNumberFormat="1" applyFont="1" applyFill="1" applyBorder="1" applyAlignment="1">
      <alignment horizontal="right"/>
    </xf>
    <xf numFmtId="0" fontId="26" fillId="14" borderId="49" xfId="2" applyFont="1" applyFill="1" applyBorder="1" applyAlignment="1">
      <alignment vertical="center"/>
    </xf>
    <xf numFmtId="0" fontId="25" fillId="9" borderId="16" xfId="2" applyFont="1" applyFill="1" applyBorder="1" applyAlignment="1">
      <alignment vertical="center"/>
    </xf>
    <xf numFmtId="0" fontId="25" fillId="9" borderId="16" xfId="2" applyNumberFormat="1" applyFont="1" applyFill="1" applyBorder="1" applyAlignment="1"/>
    <xf numFmtId="0" fontId="25" fillId="9" borderId="17" xfId="2" applyNumberFormat="1" applyFont="1" applyFill="1" applyBorder="1" applyAlignment="1"/>
    <xf numFmtId="4" fontId="25" fillId="9" borderId="50" xfId="10" applyNumberFormat="1" applyFont="1" applyFill="1" applyBorder="1" applyAlignment="1">
      <alignment horizontal="right" vertical="center"/>
    </xf>
    <xf numFmtId="4" fontId="25" fillId="9" borderId="16" xfId="10" applyNumberFormat="1" applyFont="1" applyFill="1" applyBorder="1" applyAlignment="1">
      <alignment horizontal="right" vertical="center"/>
    </xf>
    <xf numFmtId="0" fontId="25" fillId="9" borderId="16" xfId="2" applyNumberFormat="1" applyFont="1" applyFill="1" applyBorder="1" applyAlignment="1">
      <alignment horizontal="center" vertical="center"/>
    </xf>
    <xf numFmtId="0" fontId="26" fillId="0" borderId="51" xfId="2" applyNumberFormat="1" applyFont="1" applyFill="1" applyBorder="1" applyAlignment="1"/>
    <xf numFmtId="4" fontId="26" fillId="0" borderId="24" xfId="10" applyNumberFormat="1" applyFont="1" applyFill="1" applyBorder="1" applyAlignment="1">
      <alignment horizontal="right"/>
    </xf>
    <xf numFmtId="0" fontId="26" fillId="0" borderId="52" xfId="2" applyNumberFormat="1" applyFont="1" applyFill="1" applyBorder="1" applyAlignment="1"/>
    <xf numFmtId="4" fontId="26" fillId="0" borderId="25" xfId="10" applyNumberFormat="1" applyFont="1" applyFill="1" applyBorder="1" applyAlignment="1">
      <alignment horizontal="right"/>
    </xf>
    <xf numFmtId="0" fontId="26" fillId="0" borderId="53" xfId="2" applyNumberFormat="1" applyFont="1" applyFill="1" applyBorder="1" applyAlignment="1"/>
    <xf numFmtId="4" fontId="26" fillId="0" borderId="26" xfId="10" applyNumberFormat="1" applyFont="1" applyFill="1" applyBorder="1" applyAlignment="1">
      <alignment horizontal="right"/>
    </xf>
    <xf numFmtId="4" fontId="26" fillId="0" borderId="54" xfId="10" applyNumberFormat="1" applyFont="1" applyFill="1" applyBorder="1" applyAlignment="1">
      <alignment horizontal="right" vertical="center"/>
    </xf>
    <xf numFmtId="4" fontId="26" fillId="0" borderId="55" xfId="10" applyNumberFormat="1" applyFont="1" applyFill="1" applyBorder="1" applyAlignment="1">
      <alignment horizontal="right" vertical="center"/>
    </xf>
    <xf numFmtId="4" fontId="26" fillId="0" borderId="56" xfId="10" applyNumberFormat="1" applyFont="1" applyFill="1" applyBorder="1" applyAlignment="1">
      <alignment horizontal="right" vertical="center"/>
    </xf>
    <xf numFmtId="0" fontId="26" fillId="0" borderId="51" xfId="2" applyFont="1" applyFill="1" applyBorder="1" applyAlignment="1">
      <alignment vertical="center"/>
    </xf>
    <xf numFmtId="4" fontId="26" fillId="0" borderId="24" xfId="10" applyNumberFormat="1" applyFont="1" applyBorder="1" applyAlignment="1">
      <alignment horizontal="right"/>
    </xf>
    <xf numFmtId="0" fontId="26" fillId="0" borderId="52" xfId="2" applyFont="1" applyFill="1" applyBorder="1" applyAlignment="1">
      <alignment vertical="center"/>
    </xf>
    <xf numFmtId="4" fontId="26" fillId="0" borderId="25" xfId="10" applyNumberFormat="1" applyFont="1" applyBorder="1" applyAlignment="1">
      <alignment horizontal="right"/>
    </xf>
    <xf numFmtId="0" fontId="26" fillId="0" borderId="53" xfId="2" applyFont="1" applyFill="1" applyBorder="1" applyAlignment="1">
      <alignment vertical="center"/>
    </xf>
    <xf numFmtId="4" fontId="26" fillId="0" borderId="26" xfId="10" applyNumberFormat="1" applyFont="1" applyBorder="1" applyAlignment="1">
      <alignment horizontal="right"/>
    </xf>
    <xf numFmtId="0" fontId="26" fillId="0" borderId="51" xfId="2" applyFont="1" applyFill="1" applyBorder="1" applyAlignment="1"/>
    <xf numFmtId="0" fontId="26" fillId="0" borderId="52" xfId="2" applyFont="1" applyFill="1" applyBorder="1" applyAlignment="1"/>
    <xf numFmtId="4" fontId="26" fillId="0" borderId="57" xfId="10" applyNumberFormat="1" applyFont="1" applyFill="1" applyBorder="1" applyAlignment="1">
      <alignment horizontal="right" vertical="center"/>
    </xf>
    <xf numFmtId="0" fontId="26" fillId="0" borderId="53" xfId="2" applyFont="1" applyFill="1" applyBorder="1" applyAlignment="1"/>
    <xf numFmtId="40" fontId="12" fillId="0" borderId="44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top" wrapText="1"/>
    </xf>
    <xf numFmtId="176" fontId="12" fillId="0" borderId="3" xfId="0" applyNumberFormat="1" applyFont="1" applyBorder="1" applyAlignment="1">
      <alignment horizontal="justify" vertical="top" wrapText="1"/>
    </xf>
    <xf numFmtId="0" fontId="9" fillId="3" borderId="16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2" borderId="39" xfId="0" applyNumberFormat="1" applyFont="1" applyFill="1" applyBorder="1" applyAlignment="1">
      <alignment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9" fillId="2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6" fillId="0" borderId="0" xfId="2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167" fontId="4" fillId="0" borderId="0" xfId="10" applyFont="1" applyFill="1" applyBorder="1" applyAlignment="1">
      <alignment horizontal="center"/>
    </xf>
    <xf numFmtId="167" fontId="4" fillId="0" borderId="0" xfId="10" applyFont="1" applyFill="1" applyBorder="1" applyAlignment="1"/>
    <xf numFmtId="168" fontId="6" fillId="0" borderId="0" xfId="1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9" borderId="15" xfId="2" applyFont="1" applyFill="1" applyBorder="1" applyAlignment="1">
      <alignment vertical="center"/>
    </xf>
    <xf numFmtId="0" fontId="5" fillId="9" borderId="15" xfId="2" applyFont="1" applyFill="1" applyBorder="1" applyAlignment="1">
      <alignment horizontal="center" vertical="center"/>
    </xf>
    <xf numFmtId="0" fontId="5" fillId="9" borderId="16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/>
    <xf numFmtId="167" fontId="5" fillId="0" borderId="17" xfId="10" applyFont="1" applyFill="1" applyBorder="1"/>
    <xf numFmtId="0" fontId="5" fillId="0" borderId="15" xfId="2" applyFont="1" applyFill="1" applyBorder="1" applyAlignment="1">
      <alignment horizontal="left" indent="1"/>
    </xf>
    <xf numFmtId="0" fontId="5" fillId="0" borderId="15" xfId="2" applyFont="1" applyFill="1" applyBorder="1" applyAlignment="1">
      <alignment horizontal="left" indent="2"/>
    </xf>
    <xf numFmtId="0" fontId="6" fillId="0" borderId="15" xfId="2" applyFont="1" applyFill="1" applyBorder="1" applyAlignment="1">
      <alignment horizontal="left" indent="3"/>
    </xf>
    <xf numFmtId="167" fontId="6" fillId="0" borderId="17" xfId="10" applyFont="1" applyFill="1" applyBorder="1"/>
    <xf numFmtId="0" fontId="6" fillId="0" borderId="17" xfId="2" applyFont="1" applyFill="1" applyBorder="1"/>
    <xf numFmtId="0" fontId="6" fillId="0" borderId="15" xfId="2" applyFont="1" applyFill="1" applyBorder="1" applyAlignment="1">
      <alignment horizontal="left" indent="2"/>
    </xf>
    <xf numFmtId="0" fontId="6" fillId="0" borderId="15" xfId="2" applyFont="1" applyFill="1" applyBorder="1" applyAlignment="1"/>
    <xf numFmtId="0" fontId="6" fillId="0" borderId="15" xfId="2" applyFont="1" applyFill="1" applyBorder="1" applyAlignment="1">
      <alignment horizontal="left" indent="1"/>
    </xf>
    <xf numFmtId="0" fontId="5" fillId="9" borderId="15" xfId="2" applyNumberFormat="1" applyFont="1" applyFill="1" applyBorder="1" applyAlignment="1"/>
    <xf numFmtId="37" fontId="5" fillId="9" borderId="15" xfId="2" applyNumberFormat="1" applyFont="1" applyFill="1" applyBorder="1" applyAlignment="1">
      <alignment vertical="center"/>
    </xf>
    <xf numFmtId="0" fontId="5" fillId="9" borderId="16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vertical="center"/>
    </xf>
    <xf numFmtId="43" fontId="5" fillId="0" borderId="16" xfId="2" applyNumberFormat="1" applyFont="1" applyFill="1" applyBorder="1" applyAlignment="1">
      <alignment vertical="center"/>
    </xf>
    <xf numFmtId="49" fontId="6" fillId="0" borderId="15" xfId="2" applyNumberFormat="1" applyFont="1" applyFill="1" applyBorder="1" applyAlignment="1">
      <alignment horizontal="left" vertical="center" indent="1"/>
    </xf>
    <xf numFmtId="167" fontId="6" fillId="0" borderId="16" xfId="10" applyFont="1" applyFill="1" applyBorder="1" applyAlignment="1">
      <alignment vertical="center"/>
    </xf>
    <xf numFmtId="49" fontId="5" fillId="0" borderId="15" xfId="2" applyNumberFormat="1" applyFont="1" applyFill="1" applyBorder="1" applyAlignment="1">
      <alignment vertical="center"/>
    </xf>
    <xf numFmtId="167" fontId="5" fillId="0" borderId="16" xfId="10" applyFont="1" applyFill="1" applyBorder="1" applyAlignment="1">
      <alignment vertical="center"/>
    </xf>
    <xf numFmtId="49" fontId="6" fillId="0" borderId="15" xfId="2" applyNumberFormat="1" applyFont="1" applyFill="1" applyBorder="1" applyAlignment="1">
      <alignment horizontal="left" vertical="center" indent="2"/>
    </xf>
    <xf numFmtId="167" fontId="5" fillId="9" borderId="16" xfId="10" applyFont="1" applyFill="1" applyBorder="1" applyAlignment="1">
      <alignment horizontal="center" vertical="center"/>
    </xf>
    <xf numFmtId="43" fontId="5" fillId="9" borderId="16" xfId="2" applyNumberFormat="1" applyFont="1" applyFill="1" applyBorder="1" applyAlignment="1">
      <alignment vertical="center" wrapText="1"/>
    </xf>
    <xf numFmtId="167" fontId="5" fillId="9" borderId="16" xfId="10" applyFont="1" applyFill="1" applyBorder="1" applyAlignment="1">
      <alignment horizontal="center"/>
    </xf>
    <xf numFmtId="0" fontId="5" fillId="9" borderId="15" xfId="2" applyFont="1" applyFill="1" applyBorder="1" applyAlignment="1">
      <alignment vertical="center" wrapText="1"/>
    </xf>
    <xf numFmtId="0" fontId="6" fillId="0" borderId="15" xfId="2" applyFont="1" applyBorder="1" applyAlignment="1">
      <alignment vertical="top" wrapText="1"/>
    </xf>
    <xf numFmtId="167" fontId="6" fillId="0" borderId="15" xfId="10" applyFont="1" applyBorder="1" applyAlignment="1">
      <alignment horizontal="center" vertical="top" wrapText="1"/>
    </xf>
    <xf numFmtId="167" fontId="6" fillId="0" borderId="16" xfId="10" applyFont="1" applyBorder="1" applyAlignment="1">
      <alignment horizontal="center" vertical="top" wrapText="1"/>
    </xf>
    <xf numFmtId="167" fontId="6" fillId="0" borderId="15" xfId="10" applyFont="1" applyFill="1" applyBorder="1" applyAlignment="1">
      <alignment horizontal="center"/>
    </xf>
    <xf numFmtId="167" fontId="6" fillId="0" borderId="16" xfId="10" applyFont="1" applyBorder="1" applyAlignment="1">
      <alignment vertical="top" wrapText="1"/>
    </xf>
    <xf numFmtId="0" fontId="6" fillId="0" borderId="15" xfId="2" applyFont="1" applyBorder="1" applyAlignment="1">
      <alignment horizontal="left" vertical="top" wrapText="1"/>
    </xf>
    <xf numFmtId="0" fontId="6" fillId="0" borderId="16" xfId="2" applyFont="1" applyBorder="1" applyAlignment="1">
      <alignment horizontal="center" vertical="top" wrapText="1"/>
    </xf>
    <xf numFmtId="0" fontId="6" fillId="0" borderId="16" xfId="2" applyFont="1" applyBorder="1" applyAlignment="1">
      <alignment horizontal="right" vertical="top" wrapText="1"/>
    </xf>
    <xf numFmtId="0" fontId="6" fillId="0" borderId="15" xfId="2" applyFont="1" applyFill="1" applyBorder="1" applyAlignment="1">
      <alignment horizontal="center"/>
    </xf>
    <xf numFmtId="0" fontId="6" fillId="0" borderId="15" xfId="2" applyFont="1" applyFill="1" applyBorder="1"/>
    <xf numFmtId="167" fontId="6" fillId="0" borderId="16" xfId="10" applyFont="1" applyBorder="1" applyAlignment="1">
      <alignment horizontal="right" vertical="top" wrapText="1"/>
    </xf>
    <xf numFmtId="0" fontId="6" fillId="0" borderId="15" xfId="2" applyFont="1" applyBorder="1" applyAlignment="1">
      <alignment horizontal="justify" vertical="top" wrapText="1"/>
    </xf>
    <xf numFmtId="0" fontId="6" fillId="0" borderId="15" xfId="2" applyFont="1" applyBorder="1" applyAlignment="1">
      <alignment wrapText="1"/>
    </xf>
    <xf numFmtId="0" fontId="6" fillId="0" borderId="16" xfId="2" applyFont="1" applyBorder="1" applyAlignment="1">
      <alignment wrapText="1"/>
    </xf>
    <xf numFmtId="0" fontId="5" fillId="15" borderId="15" xfId="2" applyFont="1" applyFill="1" applyBorder="1" applyAlignment="1">
      <alignment vertical="center" wrapText="1"/>
    </xf>
    <xf numFmtId="49" fontId="5" fillId="9" borderId="16" xfId="2" applyNumberFormat="1" applyFont="1" applyFill="1" applyBorder="1" applyAlignment="1">
      <alignment vertical="center"/>
    </xf>
    <xf numFmtId="49" fontId="5" fillId="9" borderId="16" xfId="2" applyNumberFormat="1" applyFont="1" applyFill="1" applyBorder="1" applyAlignment="1">
      <alignment horizontal="justify" vertical="center"/>
    </xf>
    <xf numFmtId="49" fontId="6" fillId="0" borderId="46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right"/>
    </xf>
    <xf numFmtId="49" fontId="4" fillId="0" borderId="46" xfId="2" applyNumberFormat="1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right" vertical="top" wrapText="1"/>
    </xf>
    <xf numFmtId="0" fontId="0" fillId="0" borderId="0" xfId="0" applyBorder="1"/>
    <xf numFmtId="0" fontId="9" fillId="9" borderId="15" xfId="2" applyFont="1" applyFill="1" applyBorder="1" applyAlignment="1">
      <alignment horizontal="center" vertical="center" wrapText="1"/>
    </xf>
    <xf numFmtId="17" fontId="12" fillId="0" borderId="3" xfId="0" applyNumberFormat="1" applyFont="1" applyBorder="1"/>
    <xf numFmtId="17" fontId="12" fillId="0" borderId="4" xfId="0" applyNumberFormat="1" applyFont="1" applyBorder="1"/>
    <xf numFmtId="176" fontId="12" fillId="0" borderId="4" xfId="0" applyNumberFormat="1" applyFont="1" applyBorder="1" applyAlignment="1">
      <alignment horizontal="justify" vertical="top" wrapText="1"/>
    </xf>
    <xf numFmtId="167" fontId="12" fillId="0" borderId="3" xfId="10" applyFont="1" applyBorder="1"/>
    <xf numFmtId="167" fontId="12" fillId="0" borderId="4" xfId="10" applyFont="1" applyBorder="1"/>
    <xf numFmtId="167" fontId="12" fillId="0" borderId="16" xfId="0" applyNumberFormat="1" applyFont="1" applyBorder="1"/>
    <xf numFmtId="167" fontId="6" fillId="7" borderId="16" xfId="10" applyFont="1" applyFill="1" applyBorder="1"/>
    <xf numFmtId="167" fontId="5" fillId="7" borderId="16" xfId="10" applyFont="1" applyFill="1" applyBorder="1"/>
    <xf numFmtId="0" fontId="5" fillId="7" borderId="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4" fontId="6" fillId="0" borderId="13" xfId="0" applyNumberFormat="1" applyFont="1" applyFill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right"/>
    </xf>
    <xf numFmtId="167" fontId="6" fillId="0" borderId="16" xfId="10" applyFont="1" applyFill="1" applyBorder="1" applyAlignment="1">
      <alignment horizontal="right"/>
    </xf>
    <xf numFmtId="0" fontId="9" fillId="7" borderId="58" xfId="0" applyNumberFormat="1" applyFont="1" applyFill="1" applyBorder="1" applyAlignment="1">
      <alignment vertical="center" wrapText="1"/>
    </xf>
    <xf numFmtId="43" fontId="5" fillId="9" borderId="16" xfId="2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 vertical="top" wrapText="1"/>
    </xf>
    <xf numFmtId="4" fontId="5" fillId="7" borderId="47" xfId="0" applyNumberFormat="1" applyFont="1" applyFill="1" applyBorder="1" applyAlignment="1">
      <alignment horizontal="right" vertical="top" wrapText="1"/>
    </xf>
    <xf numFmtId="167" fontId="5" fillId="0" borderId="16" xfId="10" applyFont="1" applyFill="1" applyBorder="1" applyAlignment="1">
      <alignment horizontal="right"/>
    </xf>
    <xf numFmtId="167" fontId="5" fillId="7" borderId="16" xfId="10" applyFont="1" applyFill="1" applyBorder="1" applyAlignment="1">
      <alignment horizontal="right"/>
    </xf>
    <xf numFmtId="167" fontId="5" fillId="7" borderId="17" xfId="10" applyFont="1" applyFill="1" applyBorder="1" applyAlignment="1">
      <alignment horizontal="right"/>
    </xf>
    <xf numFmtId="0" fontId="5" fillId="7" borderId="2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wrapText="1"/>
    </xf>
    <xf numFmtId="167" fontId="6" fillId="16" borderId="18" xfId="10" applyFont="1" applyFill="1" applyBorder="1" applyAlignment="1">
      <alignment wrapText="1"/>
    </xf>
    <xf numFmtId="172" fontId="6" fillId="16" borderId="18" xfId="10" applyNumberFormat="1" applyFont="1" applyFill="1" applyBorder="1" applyAlignment="1">
      <alignment horizontal="center" wrapText="1"/>
    </xf>
    <xf numFmtId="9" fontId="6" fillId="16" borderId="18" xfId="7" applyFont="1" applyFill="1" applyBorder="1" applyAlignment="1">
      <alignment horizontal="center" vertical="center" wrapText="1"/>
    </xf>
    <xf numFmtId="9" fontId="6" fillId="16" borderId="19" xfId="7" applyNumberFormat="1" applyFont="1" applyFill="1" applyBorder="1" applyAlignment="1">
      <alignment horizontal="center" vertical="center" wrapText="1"/>
    </xf>
    <xf numFmtId="167" fontId="6" fillId="16" borderId="20" xfId="10" applyFont="1" applyFill="1" applyBorder="1" applyAlignment="1">
      <alignment wrapText="1"/>
    </xf>
    <xf numFmtId="172" fontId="6" fillId="16" borderId="20" xfId="10" applyNumberFormat="1" applyFont="1" applyFill="1" applyBorder="1" applyAlignment="1">
      <alignment horizontal="center" wrapText="1"/>
    </xf>
    <xf numFmtId="9" fontId="6" fillId="16" borderId="20" xfId="7" applyFont="1" applyFill="1" applyBorder="1" applyAlignment="1">
      <alignment horizontal="center" vertical="center" wrapText="1"/>
    </xf>
    <xf numFmtId="9" fontId="6" fillId="16" borderId="21" xfId="7" applyNumberFormat="1" applyFont="1" applyFill="1" applyBorder="1" applyAlignment="1">
      <alignment horizontal="center" vertical="center" wrapText="1"/>
    </xf>
    <xf numFmtId="172" fontId="6" fillId="16" borderId="45" xfId="10" applyNumberFormat="1" applyFont="1" applyFill="1" applyBorder="1" applyAlignment="1">
      <alignment horizontal="center" wrapText="1"/>
    </xf>
    <xf numFmtId="9" fontId="6" fillId="16" borderId="45" xfId="7" applyFont="1" applyFill="1" applyBorder="1" applyAlignment="1">
      <alignment horizontal="center" vertical="center" wrapText="1"/>
    </xf>
    <xf numFmtId="167" fontId="6" fillId="16" borderId="22" xfId="10" applyFont="1" applyFill="1" applyBorder="1" applyAlignment="1">
      <alignment wrapText="1"/>
    </xf>
    <xf numFmtId="172" fontId="6" fillId="16" borderId="22" xfId="10" applyNumberFormat="1" applyFont="1" applyFill="1" applyBorder="1" applyAlignment="1">
      <alignment horizontal="center" wrapText="1"/>
    </xf>
    <xf numFmtId="9" fontId="6" fillId="16" borderId="22" xfId="7" applyFont="1" applyFill="1" applyBorder="1" applyAlignment="1">
      <alignment horizontal="center" vertical="center" wrapText="1"/>
    </xf>
    <xf numFmtId="9" fontId="6" fillId="16" borderId="23" xfId="7" applyNumberFormat="1" applyFont="1" applyFill="1" applyBorder="1" applyAlignment="1">
      <alignment horizontal="center" vertical="center" wrapText="1"/>
    </xf>
    <xf numFmtId="164" fontId="6" fillId="16" borderId="18" xfId="10" applyNumberFormat="1" applyFont="1" applyFill="1" applyBorder="1" applyAlignment="1">
      <alignment horizontal="center" wrapText="1"/>
    </xf>
    <xf numFmtId="9" fontId="6" fillId="16" borderId="24" xfId="7" applyNumberFormat="1" applyFont="1" applyFill="1" applyBorder="1" applyAlignment="1">
      <alignment horizontal="center" vertical="center" wrapText="1"/>
    </xf>
    <xf numFmtId="9" fontId="6" fillId="16" borderId="18" xfId="7" applyNumberFormat="1" applyFont="1" applyFill="1" applyBorder="1" applyAlignment="1">
      <alignment horizontal="center" vertical="center" wrapText="1"/>
    </xf>
    <xf numFmtId="164" fontId="6" fillId="16" borderId="20" xfId="10" applyNumberFormat="1" applyFont="1" applyFill="1" applyBorder="1" applyAlignment="1">
      <alignment horizontal="center" wrapText="1"/>
    </xf>
    <xf numFmtId="9" fontId="6" fillId="16" borderId="25" xfId="7" applyNumberFormat="1" applyFont="1" applyFill="1" applyBorder="1" applyAlignment="1">
      <alignment horizontal="center" vertical="center" wrapText="1"/>
    </xf>
    <xf numFmtId="9" fontId="6" fillId="16" borderId="20" xfId="7" applyNumberFormat="1" applyFont="1" applyFill="1" applyBorder="1" applyAlignment="1">
      <alignment horizontal="center" vertical="center" wrapText="1"/>
    </xf>
    <xf numFmtId="9" fontId="6" fillId="16" borderId="25" xfId="7" applyFont="1" applyFill="1" applyBorder="1" applyAlignment="1">
      <alignment horizontal="center" vertical="center" wrapText="1"/>
    </xf>
    <xf numFmtId="9" fontId="6" fillId="16" borderId="37" xfId="7" applyFont="1" applyFill="1" applyBorder="1" applyAlignment="1">
      <alignment horizontal="center" vertical="center" wrapText="1"/>
    </xf>
    <xf numFmtId="164" fontId="6" fillId="16" borderId="22" xfId="10" applyNumberFormat="1" applyFont="1" applyFill="1" applyBorder="1" applyAlignment="1">
      <alignment horizontal="center" wrapText="1"/>
    </xf>
    <xf numFmtId="9" fontId="6" fillId="16" borderId="26" xfId="7" applyFont="1" applyFill="1" applyBorder="1" applyAlignment="1">
      <alignment horizontal="center" vertical="center" wrapText="1"/>
    </xf>
    <xf numFmtId="9" fontId="6" fillId="16" borderId="22" xfId="7" applyNumberFormat="1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4" fontId="12" fillId="10" borderId="21" xfId="0" applyNumberFormat="1" applyFont="1" applyFill="1" applyBorder="1" applyAlignment="1">
      <alignment vertical="center" wrapText="1"/>
    </xf>
    <xf numFmtId="4" fontId="12" fillId="10" borderId="16" xfId="0" applyNumberFormat="1" applyFont="1" applyFill="1" applyBorder="1" applyAlignment="1">
      <alignment wrapText="1"/>
    </xf>
    <xf numFmtId="4" fontId="6" fillId="2" borderId="0" xfId="0" applyNumberFormat="1" applyFont="1" applyFill="1" applyBorder="1" applyAlignment="1">
      <alignment vertical="top"/>
    </xf>
    <xf numFmtId="4" fontId="6" fillId="2" borderId="59" xfId="0" applyNumberFormat="1" applyFont="1" applyFill="1" applyBorder="1" applyAlignment="1">
      <alignment vertical="top"/>
    </xf>
    <xf numFmtId="4" fontId="6" fillId="2" borderId="60" xfId="0" applyNumberFormat="1" applyFont="1" applyFill="1" applyBorder="1" applyAlignment="1">
      <alignment vertical="top"/>
    </xf>
    <xf numFmtId="1" fontId="5" fillId="7" borderId="15" xfId="0" applyNumberFormat="1" applyFont="1" applyFill="1" applyBorder="1" applyAlignment="1">
      <alignment horizontal="center" vertical="top" wrapText="1"/>
    </xf>
    <xf numFmtId="4" fontId="6" fillId="7" borderId="13" xfId="0" applyNumberFormat="1" applyFont="1" applyFill="1" applyBorder="1" applyAlignment="1">
      <alignment horizontal="right" vertical="top" wrapText="1"/>
    </xf>
    <xf numFmtId="176" fontId="4" fillId="0" borderId="7" xfId="0" applyNumberFormat="1" applyFont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24" fillId="0" borderId="0" xfId="2" applyFont="1" applyFill="1" applyBorder="1" applyAlignment="1">
      <alignment vertical="center"/>
    </xf>
    <xf numFmtId="1" fontId="9" fillId="0" borderId="49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vertical="center" wrapText="1"/>
    </xf>
    <xf numFmtId="4" fontId="9" fillId="0" borderId="62" xfId="0" applyNumberFormat="1" applyFont="1" applyFill="1" applyBorder="1" applyAlignment="1">
      <alignment vertical="center" wrapText="1"/>
    </xf>
    <xf numFmtId="0" fontId="9" fillId="0" borderId="63" xfId="0" applyFont="1" applyFill="1" applyBorder="1" applyAlignment="1">
      <alignment horizontal="center" wrapText="1"/>
    </xf>
    <xf numFmtId="167" fontId="9" fillId="0" borderId="64" xfId="10" applyFont="1" applyFill="1" applyBorder="1" applyAlignment="1">
      <alignment wrapText="1"/>
    </xf>
    <xf numFmtId="0" fontId="9" fillId="0" borderId="64" xfId="0" applyFont="1" applyFill="1" applyBorder="1" applyAlignment="1">
      <alignment wrapText="1"/>
    </xf>
    <xf numFmtId="0" fontId="9" fillId="0" borderId="63" xfId="0" applyFont="1" applyFill="1" applyBorder="1" applyAlignment="1">
      <alignment wrapText="1"/>
    </xf>
    <xf numFmtId="4" fontId="9" fillId="2" borderId="18" xfId="0" applyNumberFormat="1" applyFont="1" applyFill="1" applyBorder="1" applyAlignment="1">
      <alignment wrapText="1"/>
    </xf>
    <xf numFmtId="4" fontId="9" fillId="2" borderId="51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justify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justify" vertical="center" wrapText="1"/>
    </xf>
    <xf numFmtId="4" fontId="12" fillId="2" borderId="14" xfId="0" applyNumberFormat="1" applyFont="1" applyFill="1" applyBorder="1" applyAlignment="1">
      <alignment horizontal="right" vertical="center" wrapText="1"/>
    </xf>
    <xf numFmtId="0" fontId="12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justify" vertical="center" wrapText="1"/>
    </xf>
    <xf numFmtId="40" fontId="12" fillId="0" borderId="52" xfId="0" applyNumberFormat="1" applyFont="1" applyBorder="1" applyAlignment="1">
      <alignment horizontal="right" vertical="center" wrapText="1"/>
    </xf>
    <xf numFmtId="0" fontId="4" fillId="0" borderId="57" xfId="0" applyFont="1" applyBorder="1" applyAlignment="1">
      <alignment horizontal="left" vertical="center" wrapText="1"/>
    </xf>
    <xf numFmtId="40" fontId="12" fillId="0" borderId="65" xfId="0" applyNumberFormat="1" applyFont="1" applyBorder="1" applyAlignment="1">
      <alignment horizontal="right" vertical="center" wrapText="1"/>
    </xf>
    <xf numFmtId="0" fontId="12" fillId="0" borderId="54" xfId="0" applyFont="1" applyBorder="1" applyAlignment="1">
      <alignment horizontal="left" vertical="center" wrapText="1"/>
    </xf>
    <xf numFmtId="40" fontId="12" fillId="0" borderId="51" xfId="0" applyNumberFormat="1" applyFont="1" applyBorder="1" applyAlignment="1">
      <alignment horizontal="right" vertical="center" wrapText="1"/>
    </xf>
    <xf numFmtId="0" fontId="12" fillId="0" borderId="56" xfId="0" applyFont="1" applyBorder="1" applyAlignment="1">
      <alignment horizontal="left" vertical="center" wrapText="1"/>
    </xf>
    <xf numFmtId="40" fontId="12" fillId="0" borderId="53" xfId="0" applyNumberFormat="1" applyFont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justify" vertical="center" wrapText="1"/>
    </xf>
    <xf numFmtId="4" fontId="12" fillId="2" borderId="49" xfId="0" applyNumberFormat="1" applyFont="1" applyFill="1" applyBorder="1" applyAlignment="1">
      <alignment horizontal="right" vertical="center" wrapText="1"/>
    </xf>
    <xf numFmtId="0" fontId="9" fillId="0" borderId="54" xfId="0" applyFont="1" applyFill="1" applyBorder="1" applyAlignment="1">
      <alignment horizontal="justify" vertical="center" wrapText="1"/>
    </xf>
    <xf numFmtId="4" fontId="9" fillId="2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justify" vertical="center" wrapText="1"/>
    </xf>
    <xf numFmtId="4" fontId="9" fillId="2" borderId="51" xfId="0" applyNumberFormat="1" applyFont="1" applyFill="1" applyBorder="1" applyAlignment="1">
      <alignment horizontal="right" vertical="center" wrapText="1"/>
    </xf>
    <xf numFmtId="0" fontId="9" fillId="0" borderId="6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7" xfId="0" applyFont="1" applyFill="1" applyBorder="1" applyAlignment="1">
      <alignment horizont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left" wrapText="1"/>
    </xf>
    <xf numFmtId="176" fontId="4" fillId="0" borderId="0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167" fontId="12" fillId="0" borderId="3" xfId="10" applyFont="1" applyFill="1" applyBorder="1"/>
    <xf numFmtId="167" fontId="12" fillId="0" borderId="2" xfId="10" applyFont="1" applyFill="1" applyBorder="1"/>
    <xf numFmtId="167" fontId="4" fillId="0" borderId="0" xfId="10" applyFont="1" applyBorder="1"/>
    <xf numFmtId="0" fontId="6" fillId="3" borderId="0" xfId="0" applyFont="1" applyFill="1" applyBorder="1" applyAlignment="1">
      <alignment horizontal="right" wrapText="1"/>
    </xf>
    <xf numFmtId="168" fontId="6" fillId="0" borderId="0" xfId="10" applyNumberFormat="1" applyFont="1" applyBorder="1"/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left" vertical="center" indent="1"/>
    </xf>
    <xf numFmtId="172" fontId="6" fillId="7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 indent="2"/>
    </xf>
    <xf numFmtId="8" fontId="6" fillId="7" borderId="20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left" vertical="center" indent="1"/>
    </xf>
    <xf numFmtId="49" fontId="5" fillId="0" borderId="16" xfId="0" applyNumberFormat="1" applyFont="1" applyFill="1" applyBorder="1" applyAlignment="1">
      <alignment vertical="center"/>
    </xf>
    <xf numFmtId="49" fontId="6" fillId="0" borderId="44" xfId="0" applyNumberFormat="1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center" vertical="center" wrapText="1"/>
    </xf>
    <xf numFmtId="8" fontId="4" fillId="0" borderId="0" xfId="0" applyNumberFormat="1" applyFont="1"/>
    <xf numFmtId="172" fontId="4" fillId="0" borderId="0" xfId="0" applyNumberFormat="1" applyFont="1"/>
    <xf numFmtId="167" fontId="4" fillId="0" borderId="0" xfId="10" applyFont="1"/>
    <xf numFmtId="0" fontId="5" fillId="7" borderId="16" xfId="0" applyFont="1" applyFill="1" applyBorder="1"/>
    <xf numFmtId="0" fontId="4" fillId="17" borderId="0" xfId="0" applyFont="1" applyFill="1" applyAlignment="1">
      <alignment vertical="center"/>
    </xf>
    <xf numFmtId="167" fontId="0" fillId="0" borderId="0" xfId="10" applyFont="1" applyFill="1"/>
    <xf numFmtId="167" fontId="0" fillId="0" borderId="0" xfId="0" applyNumberFormat="1" applyFill="1"/>
    <xf numFmtId="167" fontId="9" fillId="0" borderId="0" xfId="10" applyFont="1" applyFill="1"/>
    <xf numFmtId="43" fontId="9" fillId="0" borderId="0" xfId="0" applyNumberFormat="1" applyFont="1" applyFill="1"/>
    <xf numFmtId="167" fontId="12" fillId="0" borderId="0" xfId="10" applyFont="1" applyFill="1" applyAlignment="1">
      <alignment vertical="center"/>
    </xf>
    <xf numFmtId="43" fontId="12" fillId="0" borderId="0" xfId="0" applyNumberFormat="1" applyFont="1" applyFill="1" applyAlignment="1">
      <alignment vertical="center"/>
    </xf>
    <xf numFmtId="167" fontId="12" fillId="0" borderId="0" xfId="10" applyFont="1" applyFill="1"/>
    <xf numFmtId="166" fontId="12" fillId="0" borderId="0" xfId="0" applyNumberFormat="1" applyFont="1" applyFill="1"/>
    <xf numFmtId="0" fontId="5" fillId="7" borderId="4" xfId="0" applyFont="1" applyFill="1" applyBorder="1" applyAlignment="1">
      <alignment horizontal="center" vertical="center" wrapText="1"/>
    </xf>
    <xf numFmtId="0" fontId="26" fillId="7" borderId="52" xfId="2" applyFont="1" applyFill="1" applyBorder="1" applyAlignment="1">
      <alignment vertical="center"/>
    </xf>
    <xf numFmtId="0" fontId="23" fillId="7" borderId="0" xfId="2" applyFont="1" applyFill="1"/>
    <xf numFmtId="0" fontId="23" fillId="7" borderId="0" xfId="0" applyFont="1" applyFill="1"/>
    <xf numFmtId="0" fontId="5" fillId="7" borderId="13" xfId="0" applyFont="1" applyFill="1" applyBorder="1" applyAlignment="1">
      <alignment vertical="center" wrapText="1"/>
    </xf>
    <xf numFmtId="4" fontId="5" fillId="7" borderId="16" xfId="0" applyNumberFormat="1" applyFont="1" applyFill="1" applyBorder="1" applyAlignment="1">
      <alignment horizontal="right"/>
    </xf>
    <xf numFmtId="0" fontId="9" fillId="7" borderId="0" xfId="0" applyFont="1" applyFill="1"/>
    <xf numFmtId="4" fontId="5" fillId="10" borderId="4" xfId="0" applyNumberFormat="1" applyFont="1" applyFill="1" applyBorder="1" applyAlignment="1">
      <alignment horizontal="right" vertical="top" wrapText="1"/>
    </xf>
    <xf numFmtId="43" fontId="0" fillId="0" borderId="0" xfId="0" applyNumberFormat="1" applyFill="1"/>
    <xf numFmtId="4" fontId="4" fillId="7" borderId="4" xfId="0" applyNumberFormat="1" applyFont="1" applyFill="1" applyBorder="1" applyAlignment="1">
      <alignment vertical="top" wrapText="1"/>
    </xf>
    <xf numFmtId="4" fontId="6" fillId="7" borderId="32" xfId="0" applyNumberFormat="1" applyFont="1" applyFill="1" applyBorder="1" applyAlignment="1"/>
    <xf numFmtId="4" fontId="4" fillId="0" borderId="35" xfId="0" applyNumberFormat="1" applyFont="1" applyFill="1" applyBorder="1" applyAlignment="1">
      <alignment vertical="center" wrapText="1"/>
    </xf>
    <xf numFmtId="43" fontId="12" fillId="0" borderId="0" xfId="0" applyNumberFormat="1" applyFont="1" applyFill="1"/>
    <xf numFmtId="4" fontId="12" fillId="7" borderId="19" xfId="0" applyNumberFormat="1" applyFont="1" applyFill="1" applyBorder="1" applyAlignment="1">
      <alignment vertical="center" wrapText="1"/>
    </xf>
    <xf numFmtId="4" fontId="12" fillId="7" borderId="18" xfId="0" applyNumberFormat="1" applyFont="1" applyFill="1" applyBorder="1" applyAlignment="1">
      <alignment wrapText="1"/>
    </xf>
    <xf numFmtId="4" fontId="12" fillId="7" borderId="20" xfId="0" applyNumberFormat="1" applyFont="1" applyFill="1" applyBorder="1" applyAlignment="1">
      <alignment wrapText="1"/>
    </xf>
    <xf numFmtId="4" fontId="12" fillId="7" borderId="22" xfId="0" applyNumberFormat="1" applyFont="1" applyFill="1" applyBorder="1" applyAlignment="1">
      <alignment wrapText="1"/>
    </xf>
    <xf numFmtId="1" fontId="12" fillId="7" borderId="16" xfId="0" applyNumberFormat="1" applyFont="1" applyFill="1" applyBorder="1" applyAlignment="1">
      <alignment horizontal="center" vertical="center" wrapText="1"/>
    </xf>
    <xf numFmtId="167" fontId="12" fillId="0" borderId="0" xfId="10" applyFont="1" applyFill="1" applyAlignment="1">
      <alignment horizontal="center" vertical="center"/>
    </xf>
    <xf numFmtId="0" fontId="4" fillId="7" borderId="16" xfId="2" applyFont="1" applyFill="1" applyBorder="1" applyAlignment="1">
      <alignment horizontal="center"/>
    </xf>
    <xf numFmtId="167" fontId="4" fillId="7" borderId="15" xfId="10" applyFont="1" applyFill="1" applyBorder="1" applyAlignment="1">
      <alignment horizontal="center"/>
    </xf>
    <xf numFmtId="167" fontId="4" fillId="7" borderId="16" xfId="10" applyFont="1" applyFill="1" applyBorder="1" applyAlignment="1"/>
    <xf numFmtId="0" fontId="0" fillId="7" borderId="0" xfId="0" applyFill="1"/>
    <xf numFmtId="0" fontId="4" fillId="7" borderId="38" xfId="0" applyFont="1" applyFill="1" applyBorder="1" applyAlignment="1">
      <alignment vertical="center" wrapText="1"/>
    </xf>
    <xf numFmtId="4" fontId="12" fillId="7" borderId="39" xfId="0" applyNumberFormat="1" applyFont="1" applyFill="1" applyBorder="1" applyAlignment="1">
      <alignment vertical="center" wrapText="1"/>
    </xf>
    <xf numFmtId="167" fontId="4" fillId="0" borderId="0" xfId="0" applyNumberFormat="1" applyFont="1"/>
    <xf numFmtId="43" fontId="5" fillId="0" borderId="17" xfId="2" applyNumberFormat="1" applyFont="1" applyFill="1" applyBorder="1"/>
    <xf numFmtId="0" fontId="4" fillId="7" borderId="0" xfId="0" applyFont="1" applyFill="1" applyAlignment="1">
      <alignment vertical="center"/>
    </xf>
    <xf numFmtId="3" fontId="6" fillId="7" borderId="18" xfId="0" applyNumberFormat="1" applyFont="1" applyFill="1" applyBorder="1" applyAlignment="1">
      <alignment horizontal="center" vertical="center" wrapText="1"/>
    </xf>
    <xf numFmtId="3" fontId="6" fillId="7" borderId="20" xfId="0" applyNumberFormat="1" applyFont="1" applyFill="1" applyBorder="1" applyAlignment="1">
      <alignment horizontal="center" vertical="center" wrapText="1"/>
    </xf>
    <xf numFmtId="166" fontId="6" fillId="7" borderId="18" xfId="1" applyFont="1" applyFill="1" applyBorder="1" applyAlignment="1">
      <alignment horizontal="center" vertical="center" wrapText="1"/>
    </xf>
    <xf numFmtId="166" fontId="6" fillId="7" borderId="16" xfId="1" applyFont="1" applyFill="1" applyBorder="1" applyAlignment="1">
      <alignment horizontal="center" vertical="center"/>
    </xf>
    <xf numFmtId="166" fontId="6" fillId="7" borderId="19" xfId="1" applyFont="1" applyFill="1" applyBorder="1" applyAlignment="1">
      <alignment horizontal="center" vertical="center" wrapText="1"/>
    </xf>
    <xf numFmtId="166" fontId="6" fillId="7" borderId="17" xfId="1" applyFont="1" applyFill="1" applyBorder="1" applyAlignment="1">
      <alignment horizontal="center" vertical="center"/>
    </xf>
    <xf numFmtId="43" fontId="4" fillId="0" borderId="0" xfId="0" applyNumberFormat="1" applyFont="1"/>
    <xf numFmtId="167" fontId="6" fillId="7" borderId="16" xfId="10" applyFont="1" applyFill="1" applyBorder="1" applyAlignment="1">
      <alignment vertical="center"/>
    </xf>
    <xf numFmtId="167" fontId="6" fillId="7" borderId="16" xfId="10" applyNumberFormat="1" applyFont="1" applyFill="1" applyBorder="1"/>
    <xf numFmtId="167" fontId="12" fillId="0" borderId="0" xfId="10" applyFont="1" applyFill="1" applyBorder="1" applyAlignment="1"/>
    <xf numFmtId="0" fontId="4" fillId="0" borderId="10" xfId="0" applyFont="1" applyFill="1" applyBorder="1" applyAlignment="1">
      <alignment vertical="top" wrapText="1"/>
    </xf>
    <xf numFmtId="4" fontId="4" fillId="7" borderId="2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4" fontId="4" fillId="2" borderId="11" xfId="0" applyNumberFormat="1" applyFont="1" applyFill="1" applyBorder="1" applyAlignment="1">
      <alignment vertical="top" wrapText="1"/>
    </xf>
    <xf numFmtId="4" fontId="4" fillId="7" borderId="3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167" fontId="6" fillId="7" borderId="16" xfId="10" applyFont="1" applyFill="1" applyBorder="1" applyAlignment="1">
      <alignment horizontal="right"/>
    </xf>
    <xf numFmtId="0" fontId="5" fillId="9" borderId="15" xfId="2" applyFont="1" applyFill="1" applyBorder="1" applyAlignment="1">
      <alignment horizontal="center" vertical="center" wrapText="1"/>
    </xf>
    <xf numFmtId="0" fontId="5" fillId="9" borderId="15" xfId="2" applyFont="1" applyFill="1" applyBorder="1" applyAlignment="1">
      <alignment horizontal="center" vertical="center"/>
    </xf>
    <xf numFmtId="167" fontId="0" fillId="0" borderId="0" xfId="10" applyFont="1"/>
    <xf numFmtId="0" fontId="5" fillId="7" borderId="0" xfId="0" applyFont="1" applyFill="1"/>
    <xf numFmtId="0" fontId="6" fillId="0" borderId="47" xfId="2" applyFont="1" applyFill="1" applyBorder="1" applyAlignment="1">
      <alignment horizontal="left" indent="3"/>
    </xf>
    <xf numFmtId="0" fontId="6" fillId="0" borderId="47" xfId="2" applyFont="1" applyFill="1" applyBorder="1" applyAlignment="1">
      <alignment horizontal="left" indent="2"/>
    </xf>
    <xf numFmtId="0" fontId="6" fillId="0" borderId="47" xfId="2" applyFont="1" applyFill="1" applyBorder="1" applyAlignment="1"/>
    <xf numFmtId="0" fontId="6" fillId="0" borderId="47" xfId="2" applyFont="1" applyFill="1" applyBorder="1" applyAlignment="1">
      <alignment horizontal="left" indent="1"/>
    </xf>
    <xf numFmtId="167" fontId="5" fillId="0" borderId="47" xfId="10" applyFont="1" applyFill="1" applyBorder="1" applyAlignment="1"/>
    <xf numFmtId="167" fontId="5" fillId="0" borderId="47" xfId="10" applyFont="1" applyFill="1" applyBorder="1" applyAlignment="1">
      <alignment horizontal="left" indent="1"/>
    </xf>
    <xf numFmtId="167" fontId="5" fillId="0" borderId="47" xfId="10" applyFont="1" applyFill="1" applyBorder="1" applyAlignment="1">
      <alignment horizontal="left" indent="2"/>
    </xf>
    <xf numFmtId="167" fontId="6" fillId="0" borderId="47" xfId="10" applyFont="1" applyFill="1" applyBorder="1" applyAlignment="1">
      <alignment horizontal="center" vertical="center"/>
    </xf>
    <xf numFmtId="167" fontId="6" fillId="0" borderId="47" xfId="10" applyFont="1" applyFill="1" applyBorder="1" applyAlignment="1">
      <alignment horizontal="left" indent="3"/>
    </xf>
    <xf numFmtId="167" fontId="6" fillId="0" borderId="47" xfId="10" applyFont="1" applyFill="1" applyBorder="1" applyAlignment="1"/>
    <xf numFmtId="167" fontId="6" fillId="0" borderId="47" xfId="10" applyFont="1" applyFill="1" applyBorder="1" applyAlignment="1">
      <alignment horizontal="left" indent="1"/>
    </xf>
    <xf numFmtId="167" fontId="6" fillId="0" borderId="47" xfId="10" applyFont="1" applyFill="1" applyBorder="1" applyAlignment="1">
      <alignment horizontal="left" indent="2"/>
    </xf>
    <xf numFmtId="167" fontId="5" fillId="9" borderId="17" xfId="10" applyFont="1" applyFill="1" applyBorder="1" applyAlignment="1">
      <alignment vertical="center" wrapText="1"/>
    </xf>
    <xf numFmtId="43" fontId="5" fillId="9" borderId="47" xfId="2" applyNumberFormat="1" applyFont="1" applyFill="1" applyBorder="1" applyAlignment="1"/>
    <xf numFmtId="1" fontId="5" fillId="9" borderId="15" xfId="10" applyNumberFormat="1" applyFont="1" applyFill="1" applyBorder="1" applyAlignment="1">
      <alignment horizontal="center" vertical="center"/>
    </xf>
    <xf numFmtId="167" fontId="5" fillId="0" borderId="15" xfId="10" applyFont="1" applyFill="1" applyBorder="1" applyAlignment="1">
      <alignment vertical="center"/>
    </xf>
    <xf numFmtId="167" fontId="6" fillId="0" borderId="15" xfId="10" applyFont="1" applyFill="1" applyBorder="1" applyAlignment="1">
      <alignment horizontal="left" vertical="center" indent="1"/>
    </xf>
    <xf numFmtId="167" fontId="6" fillId="0" borderId="15" xfId="10" applyFont="1" applyFill="1" applyBorder="1" applyAlignment="1">
      <alignment horizontal="right" vertical="center"/>
    </xf>
    <xf numFmtId="167" fontId="5" fillId="0" borderId="15" xfId="10" applyFont="1" applyFill="1" applyBorder="1" applyAlignment="1">
      <alignment horizontal="right" vertical="center"/>
    </xf>
    <xf numFmtId="167" fontId="5" fillId="0" borderId="15" xfId="10" applyFont="1" applyFill="1" applyBorder="1" applyAlignment="1">
      <alignment horizontal="right"/>
    </xf>
    <xf numFmtId="167" fontId="6" fillId="0" borderId="15" xfId="10" applyFont="1" applyFill="1" applyBorder="1" applyAlignment="1">
      <alignment horizontal="left" vertical="center" indent="2"/>
    </xf>
    <xf numFmtId="167" fontId="6" fillId="0" borderId="15" xfId="10" applyFont="1" applyFill="1" applyBorder="1" applyAlignment="1">
      <alignment horizontal="right" vertical="center" indent="2"/>
    </xf>
    <xf numFmtId="167" fontId="6" fillId="0" borderId="15" xfId="10" applyFont="1" applyFill="1" applyBorder="1" applyAlignment="1">
      <alignment horizontal="right" indent="1"/>
    </xf>
    <xf numFmtId="167" fontId="5" fillId="9" borderId="16" xfId="10" applyFont="1" applyFill="1" applyBorder="1" applyAlignment="1">
      <alignment vertical="center"/>
    </xf>
    <xf numFmtId="0" fontId="6" fillId="0" borderId="15" xfId="2" applyFont="1" applyBorder="1" applyAlignment="1">
      <alignment horizontal="center" vertical="top" wrapText="1"/>
    </xf>
    <xf numFmtId="0" fontId="6" fillId="0" borderId="15" xfId="2" applyFont="1" applyBorder="1" applyAlignment="1">
      <alignment horizontal="center" vertical="center" wrapText="1"/>
    </xf>
    <xf numFmtId="167" fontId="6" fillId="0" borderId="15" xfId="10" applyFont="1" applyBorder="1" applyAlignment="1">
      <alignment vertical="top" wrapText="1"/>
    </xf>
    <xf numFmtId="0" fontId="6" fillId="0" borderId="15" xfId="2" applyFont="1" applyBorder="1" applyAlignment="1">
      <alignment horizontal="right" vertical="center" wrapText="1"/>
    </xf>
    <xf numFmtId="167" fontId="6" fillId="0" borderId="15" xfId="10" applyFont="1" applyBorder="1" applyAlignment="1">
      <alignment vertical="center" wrapText="1"/>
    </xf>
    <xf numFmtId="0" fontId="5" fillId="15" borderId="15" xfId="2" applyFont="1" applyFill="1" applyBorder="1" applyAlignment="1">
      <alignment horizontal="center" vertical="center" wrapText="1"/>
    </xf>
    <xf numFmtId="0" fontId="6" fillId="0" borderId="15" xfId="2" applyFont="1" applyBorder="1" applyAlignment="1">
      <alignment horizontal="right" vertical="top" wrapText="1"/>
    </xf>
    <xf numFmtId="167" fontId="6" fillId="0" borderId="16" xfId="10" applyFont="1" applyBorder="1" applyAlignment="1">
      <alignment horizontal="center" vertical="center" wrapText="1"/>
    </xf>
    <xf numFmtId="167" fontId="6" fillId="0" borderId="16" xfId="10" applyFont="1" applyBorder="1" applyAlignment="1">
      <alignment vertical="center" wrapText="1"/>
    </xf>
    <xf numFmtId="0" fontId="5" fillId="9" borderId="15" xfId="2" applyFont="1" applyFill="1" applyBorder="1" applyAlignment="1">
      <alignment horizontal="center" vertical="center" wrapText="1"/>
    </xf>
    <xf numFmtId="167" fontId="4" fillId="0" borderId="3" xfId="10" applyFont="1" applyBorder="1" applyAlignment="1">
      <alignment horizontal="right"/>
    </xf>
    <xf numFmtId="167" fontId="6" fillId="0" borderId="15" xfId="10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indent="1"/>
    </xf>
    <xf numFmtId="172" fontId="5" fillId="0" borderId="21" xfId="0" applyNumberFormat="1" applyFont="1" applyBorder="1" applyAlignment="1">
      <alignment horizontal="center" vertical="center"/>
    </xf>
    <xf numFmtId="172" fontId="5" fillId="7" borderId="20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distributed"/>
    </xf>
    <xf numFmtId="0" fontId="16" fillId="0" borderId="0" xfId="0" applyFont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5" fillId="0" borderId="68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0" fillId="0" borderId="0" xfId="0" applyAlignment="1"/>
    <xf numFmtId="1" fontId="16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/>
    <xf numFmtId="0" fontId="5" fillId="0" borderId="0" xfId="0" applyFont="1" applyBorder="1" applyAlignment="1">
      <alignment horizontal="left" vertical="top"/>
    </xf>
    <xf numFmtId="0" fontId="18" fillId="0" borderId="0" xfId="0" applyFont="1" applyAlignment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19" fillId="0" borderId="0" xfId="0" applyFont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/>
    </xf>
    <xf numFmtId="2" fontId="8" fillId="7" borderId="18" xfId="0" applyNumberFormat="1" applyFont="1" applyFill="1" applyBorder="1" applyAlignment="1">
      <alignment horizontal="center" vertical="center"/>
    </xf>
    <xf numFmtId="2" fontId="8" fillId="7" borderId="19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2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20" fillId="7" borderId="69" xfId="0" applyNumberFormat="1" applyFont="1" applyFill="1" applyBorder="1" applyAlignment="1">
      <alignment horizontal="center" vertical="center"/>
    </xf>
    <xf numFmtId="1" fontId="20" fillId="7" borderId="0" xfId="0" applyNumberFormat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46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" fontId="5" fillId="7" borderId="17" xfId="0" applyNumberFormat="1" applyFont="1" applyFill="1" applyBorder="1" applyAlignment="1">
      <alignment horizontal="center" vertical="center" wrapText="1"/>
    </xf>
    <xf numFmtId="1" fontId="5" fillId="7" borderId="4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justify"/>
    </xf>
    <xf numFmtId="2" fontId="8" fillId="7" borderId="20" xfId="0" applyNumberFormat="1" applyFont="1" applyFill="1" applyBorder="1" applyAlignment="1">
      <alignment horizontal="center" vertical="center"/>
    </xf>
    <xf numFmtId="172" fontId="8" fillId="7" borderId="20" xfId="0" applyNumberFormat="1" applyFont="1" applyFill="1" applyBorder="1" applyAlignment="1">
      <alignment horizontal="center" vertical="center"/>
    </xf>
    <xf numFmtId="4" fontId="8" fillId="7" borderId="20" xfId="0" applyNumberFormat="1" applyFont="1" applyFill="1" applyBorder="1" applyAlignment="1">
      <alignment horizontal="center" vertical="center"/>
    </xf>
    <xf numFmtId="4" fontId="8" fillId="7" borderId="21" xfId="0" applyNumberFormat="1" applyFont="1" applyFill="1" applyBorder="1" applyAlignment="1">
      <alignment horizontal="center" vertical="center"/>
    </xf>
    <xf numFmtId="172" fontId="8" fillId="7" borderId="2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66" fontId="8" fillId="0" borderId="22" xfId="1" applyFont="1" applyFill="1" applyBorder="1" applyAlignment="1">
      <alignment horizontal="center"/>
    </xf>
    <xf numFmtId="166" fontId="8" fillId="0" borderId="23" xfId="1" applyFont="1" applyFill="1" applyBorder="1" applyAlignment="1">
      <alignment horizontal="center"/>
    </xf>
    <xf numFmtId="0" fontId="4" fillId="8" borderId="0" xfId="0" applyFont="1" applyFill="1" applyAlignment="1">
      <alignment horizontal="justify" vertical="justify"/>
    </xf>
    <xf numFmtId="0" fontId="4" fillId="8" borderId="0" xfId="0" applyFont="1" applyFill="1" applyAlignment="1">
      <alignment horizontal="center"/>
    </xf>
    <xf numFmtId="0" fontId="25" fillId="8" borderId="17" xfId="2" applyFont="1" applyFill="1" applyBorder="1" applyAlignment="1">
      <alignment horizontal="center" vertical="center"/>
    </xf>
    <xf numFmtId="0" fontId="25" fillId="8" borderId="15" xfId="2" applyFont="1" applyFill="1" applyBorder="1" applyAlignment="1">
      <alignment horizontal="center" vertical="center"/>
    </xf>
    <xf numFmtId="0" fontId="29" fillId="7" borderId="0" xfId="2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68" xfId="2" applyNumberFormat="1" applyFont="1" applyFill="1" applyBorder="1" applyAlignment="1">
      <alignment horizontal="right"/>
    </xf>
    <xf numFmtId="0" fontId="6" fillId="0" borderId="68" xfId="0" applyFont="1" applyBorder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25" fillId="0" borderId="47" xfId="2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0" fontId="25" fillId="0" borderId="47" xfId="2" applyNumberFormat="1" applyFont="1" applyFill="1" applyBorder="1" applyAlignment="1">
      <alignment horizontal="center"/>
    </xf>
    <xf numFmtId="0" fontId="0" fillId="0" borderId="70" xfId="0" applyBorder="1" applyAlignment="1"/>
    <xf numFmtId="0" fontId="26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/>
    <xf numFmtId="0" fontId="26" fillId="0" borderId="0" xfId="2" applyFont="1" applyFill="1" applyBorder="1" applyAlignment="1">
      <alignment vertical="center"/>
    </xf>
    <xf numFmtId="0" fontId="25" fillId="0" borderId="0" xfId="2" applyNumberFormat="1" applyFont="1" applyFill="1" applyBorder="1" applyAlignment="1">
      <alignment horizontal="center"/>
    </xf>
    <xf numFmtId="0" fontId="0" fillId="0" borderId="0" xfId="0" applyBorder="1" applyAlignment="1"/>
    <xf numFmtId="0" fontId="25" fillId="9" borderId="2" xfId="2" applyNumberFormat="1" applyFont="1" applyFill="1" applyBorder="1" applyAlignment="1">
      <alignment horizontal="center" vertical="center"/>
    </xf>
    <xf numFmtId="0" fontId="25" fillId="9" borderId="4" xfId="2" applyNumberFormat="1" applyFont="1" applyFill="1" applyBorder="1" applyAlignment="1">
      <alignment horizontal="center" vertical="center"/>
    </xf>
    <xf numFmtId="4" fontId="25" fillId="9" borderId="2" xfId="10" applyNumberFormat="1" applyFont="1" applyFill="1" applyBorder="1" applyAlignment="1">
      <alignment horizontal="center" vertical="center"/>
    </xf>
    <xf numFmtId="4" fontId="25" fillId="9" borderId="4" xfId="10" applyNumberFormat="1" applyFont="1" applyFill="1" applyBorder="1" applyAlignment="1">
      <alignment horizontal="center" vertical="center"/>
    </xf>
    <xf numFmtId="0" fontId="23" fillId="7" borderId="0" xfId="2" applyFont="1" applyFill="1" applyBorder="1" applyAlignment="1">
      <alignment horizontal="center"/>
    </xf>
    <xf numFmtId="0" fontId="26" fillId="0" borderId="46" xfId="2" applyFont="1" applyFill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4" fillId="0" borderId="51" xfId="0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172" fontId="4" fillId="7" borderId="19" xfId="0" applyNumberFormat="1" applyFont="1" applyFill="1" applyBorder="1" applyAlignment="1">
      <alignment horizontal="right" vertical="center"/>
    </xf>
    <xf numFmtId="172" fontId="4" fillId="7" borderId="34" xfId="0" applyNumberFormat="1" applyFont="1" applyFill="1" applyBorder="1" applyAlignment="1">
      <alignment horizontal="right" vertical="center"/>
    </xf>
    <xf numFmtId="172" fontId="4" fillId="7" borderId="24" xfId="0" applyNumberFormat="1" applyFont="1" applyFill="1" applyBorder="1" applyAlignment="1">
      <alignment horizontal="right" vertical="center"/>
    </xf>
    <xf numFmtId="0" fontId="9" fillId="0" borderId="60" xfId="0" applyNumberFormat="1" applyFont="1" applyFill="1" applyBorder="1" applyAlignment="1"/>
    <xf numFmtId="0" fontId="0" fillId="0" borderId="60" xfId="0" applyBorder="1" applyAlignment="1"/>
    <xf numFmtId="172" fontId="12" fillId="7" borderId="21" xfId="1" applyNumberFormat="1" applyFont="1" applyFill="1" applyBorder="1" applyAlignment="1">
      <alignment horizontal="right" vertical="center"/>
    </xf>
    <xf numFmtId="172" fontId="12" fillId="7" borderId="35" xfId="1" applyNumberFormat="1" applyFont="1" applyFill="1" applyBorder="1" applyAlignment="1">
      <alignment horizontal="right" vertical="center"/>
    </xf>
    <xf numFmtId="172" fontId="12" fillId="7" borderId="25" xfId="1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/>
    </xf>
    <xf numFmtId="172" fontId="4" fillId="0" borderId="22" xfId="1" applyNumberFormat="1" applyFont="1" applyFill="1" applyBorder="1" applyAlignment="1">
      <alignment horizontal="right"/>
    </xf>
    <xf numFmtId="172" fontId="12" fillId="0" borderId="53" xfId="1" applyNumberFormat="1" applyFont="1" applyFill="1" applyBorder="1" applyAlignment="1">
      <alignment horizontal="right" vertical="center"/>
    </xf>
    <xf numFmtId="172" fontId="12" fillId="0" borderId="73" xfId="1" applyNumberFormat="1" applyFont="1" applyFill="1" applyBorder="1" applyAlignment="1">
      <alignment horizontal="right" vertical="center"/>
    </xf>
    <xf numFmtId="172" fontId="12" fillId="0" borderId="56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20" fillId="0" borderId="6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2" fillId="7" borderId="79" xfId="0" applyNumberFormat="1" applyFont="1" applyFill="1" applyBorder="1" applyAlignment="1">
      <alignment horizontal="center" vertical="center" wrapText="1"/>
    </xf>
    <xf numFmtId="0" fontId="12" fillId="7" borderId="80" xfId="0" applyNumberFormat="1" applyFont="1" applyFill="1" applyBorder="1" applyAlignment="1">
      <alignment horizontal="center" vertical="center"/>
    </xf>
    <xf numFmtId="0" fontId="9" fillId="7" borderId="58" xfId="0" applyNumberFormat="1" applyFont="1" applyFill="1" applyBorder="1" applyAlignment="1"/>
    <xf numFmtId="0" fontId="0" fillId="0" borderId="35" xfId="0" applyBorder="1" applyAlignment="1"/>
    <xf numFmtId="0" fontId="0" fillId="0" borderId="81" xfId="0" applyBorder="1" applyAlignment="1"/>
    <xf numFmtId="0" fontId="12" fillId="7" borderId="58" xfId="0" applyNumberFormat="1" applyFont="1" applyFill="1" applyBorder="1" applyAlignment="1">
      <alignment vertical="center"/>
    </xf>
    <xf numFmtId="0" fontId="12" fillId="7" borderId="35" xfId="0" applyNumberFormat="1" applyFont="1" applyFill="1" applyBorder="1" applyAlignment="1">
      <alignment vertical="center"/>
    </xf>
    <xf numFmtId="0" fontId="12" fillId="7" borderId="81" xfId="0" applyNumberFormat="1" applyFont="1" applyFill="1" applyBorder="1" applyAlignment="1">
      <alignment vertical="center"/>
    </xf>
    <xf numFmtId="0" fontId="9" fillId="0" borderId="58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81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9" fillId="0" borderId="76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4" fillId="0" borderId="77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9" fillId="0" borderId="7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/>
    <xf numFmtId="0" fontId="15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/>
    <xf numFmtId="1" fontId="15" fillId="7" borderId="0" xfId="0" applyNumberFormat="1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9" fillId="7" borderId="75" xfId="0" applyNumberFormat="1" applyFont="1" applyFill="1" applyBorder="1" applyAlignment="1">
      <alignment horizontal="center"/>
    </xf>
    <xf numFmtId="0" fontId="9" fillId="7" borderId="76" xfId="0" applyNumberFormat="1" applyFont="1" applyFill="1" applyBorder="1" applyAlignment="1">
      <alignment horizontal="center"/>
    </xf>
    <xf numFmtId="0" fontId="9" fillId="0" borderId="75" xfId="0" applyNumberFormat="1" applyFont="1" applyFill="1" applyBorder="1" applyAlignment="1">
      <alignment horizontal="center"/>
    </xf>
    <xf numFmtId="0" fontId="9" fillId="0" borderId="7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justify" vertical="justify"/>
    </xf>
    <xf numFmtId="1" fontId="12" fillId="7" borderId="2" xfId="0" applyNumberFormat="1" applyFont="1" applyFill="1" applyBorder="1" applyAlignment="1">
      <alignment horizontal="center" vertical="center"/>
    </xf>
    <xf numFmtId="1" fontId="12" fillId="7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wrapText="1"/>
    </xf>
    <xf numFmtId="0" fontId="12" fillId="0" borderId="40" xfId="0" applyFont="1" applyFill="1" applyBorder="1" applyAlignment="1">
      <alignment wrapText="1"/>
    </xf>
    <xf numFmtId="0" fontId="12" fillId="0" borderId="0" xfId="0" applyFont="1" applyFill="1" applyAlignment="1"/>
    <xf numFmtId="0" fontId="9" fillId="0" borderId="68" xfId="0" applyFont="1" applyFill="1" applyBorder="1" applyAlignment="1">
      <alignment horizontal="center" vertical="center"/>
    </xf>
    <xf numFmtId="0" fontId="9" fillId="0" borderId="68" xfId="0" applyFont="1" applyBorder="1" applyAlignment="1"/>
    <xf numFmtId="0" fontId="9" fillId="0" borderId="46" xfId="0" applyFont="1" applyBorder="1" applyAlignment="1"/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4" fillId="0" borderId="47" xfId="0" applyFont="1" applyFill="1" applyBorder="1" applyAlignment="1">
      <alignment vertical="top" wrapText="1"/>
    </xf>
    <xf numFmtId="0" fontId="12" fillId="0" borderId="47" xfId="0" applyFont="1" applyFill="1" applyBorder="1" applyAlignment="1">
      <alignment horizontal="center" vertical="top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20" fillId="0" borderId="82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0" fontId="20" fillId="7" borderId="69" xfId="0" applyFont="1" applyFill="1" applyBorder="1" applyAlignment="1">
      <alignment horizontal="center" vertical="center"/>
    </xf>
    <xf numFmtId="0" fontId="12" fillId="0" borderId="83" xfId="0" applyFont="1" applyFill="1" applyBorder="1" applyAlignment="1"/>
    <xf numFmtId="0" fontId="0" fillId="0" borderId="84" xfId="0" applyBorder="1" applyAlignment="1"/>
    <xf numFmtId="0" fontId="0" fillId="0" borderId="85" xfId="0" applyBorder="1" applyAlignment="1"/>
    <xf numFmtId="0" fontId="9" fillId="7" borderId="4" xfId="0" applyFont="1" applyFill="1" applyBorder="1" applyAlignment="1"/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/>
    <xf numFmtId="0" fontId="9" fillId="9" borderId="17" xfId="2" applyFont="1" applyFill="1" applyBorder="1" applyAlignment="1">
      <alignment horizontal="center" vertical="center"/>
    </xf>
    <xf numFmtId="0" fontId="9" fillId="9" borderId="47" xfId="2" applyFont="1" applyFill="1" applyBorder="1" applyAlignment="1">
      <alignment horizontal="center" vertical="center"/>
    </xf>
    <xf numFmtId="0" fontId="9" fillId="9" borderId="15" xfId="2" applyFont="1" applyFill="1" applyBorder="1" applyAlignment="1">
      <alignment horizontal="center" vertical="center"/>
    </xf>
    <xf numFmtId="0" fontId="9" fillId="7" borderId="7" xfId="2" applyFont="1" applyFill="1" applyBorder="1" applyAlignment="1">
      <alignment horizontal="center" vertical="center"/>
    </xf>
    <xf numFmtId="0" fontId="9" fillId="7" borderId="0" xfId="2" applyFont="1" applyFill="1" applyBorder="1" applyAlignment="1">
      <alignment horizontal="center" vertical="center"/>
    </xf>
    <xf numFmtId="0" fontId="9" fillId="7" borderId="12" xfId="2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" fontId="20" fillId="7" borderId="0" xfId="0" applyNumberFormat="1" applyFont="1" applyFill="1" applyBorder="1" applyAlignment="1">
      <alignment horizontal="center"/>
    </xf>
    <xf numFmtId="49" fontId="4" fillId="0" borderId="0" xfId="2" applyNumberFormat="1" applyFont="1" applyFill="1" applyAlignment="1">
      <alignment horizontal="center"/>
    </xf>
    <xf numFmtId="0" fontId="5" fillId="9" borderId="15" xfId="2" applyFont="1" applyFill="1" applyBorder="1" applyAlignment="1">
      <alignment horizontal="center" vertical="center" wrapText="1"/>
    </xf>
    <xf numFmtId="0" fontId="5" fillId="9" borderId="16" xfId="2" applyFont="1" applyFill="1" applyBorder="1" applyAlignment="1">
      <alignment horizontal="center" vertical="center" wrapText="1"/>
    </xf>
    <xf numFmtId="0" fontId="6" fillId="0" borderId="46" xfId="2" applyFont="1" applyFill="1" applyBorder="1" applyAlignment="1">
      <alignment horizontal="left" vertical="center"/>
    </xf>
    <xf numFmtId="0" fontId="5" fillId="9" borderId="15" xfId="2" applyFont="1" applyFill="1" applyBorder="1" applyAlignment="1">
      <alignment horizontal="center" vertical="center"/>
    </xf>
    <xf numFmtId="0" fontId="5" fillId="9" borderId="16" xfId="2" applyFont="1" applyFill="1" applyBorder="1" applyAlignment="1">
      <alignment horizontal="center" vertical="center"/>
    </xf>
    <xf numFmtId="49" fontId="6" fillId="0" borderId="68" xfId="2" applyNumberFormat="1" applyFont="1" applyFill="1" applyBorder="1" applyAlignment="1">
      <alignment horizontal="right"/>
    </xf>
    <xf numFmtId="0" fontId="20" fillId="7" borderId="0" xfId="0" applyFont="1" applyFill="1" applyBorder="1" applyAlignment="1">
      <alignment horizontal="center" shrinkToFit="1"/>
    </xf>
    <xf numFmtId="0" fontId="20" fillId="7" borderId="0" xfId="0" applyFont="1" applyFill="1" applyBorder="1" applyAlignment="1">
      <alignment horizontal="center"/>
    </xf>
    <xf numFmtId="49" fontId="6" fillId="0" borderId="46" xfId="2" applyNumberFormat="1" applyFont="1" applyFill="1" applyBorder="1" applyAlignment="1">
      <alignment horizontal="center" vertical="center"/>
    </xf>
    <xf numFmtId="0" fontId="6" fillId="0" borderId="47" xfId="2" applyFont="1" applyFill="1" applyBorder="1" applyAlignment="1">
      <alignment horizontal="center"/>
    </xf>
    <xf numFmtId="49" fontId="5" fillId="0" borderId="47" xfId="2" applyNumberFormat="1" applyFont="1" applyFill="1" applyBorder="1" applyAlignment="1">
      <alignment horizontal="center" vertical="center"/>
    </xf>
    <xf numFmtId="0" fontId="6" fillId="0" borderId="47" xfId="2" applyFont="1" applyBorder="1" applyAlignment="1">
      <alignment horizontal="center" vertical="top" wrapText="1"/>
    </xf>
    <xf numFmtId="0" fontId="6" fillId="0" borderId="47" xfId="2" applyFont="1" applyBorder="1" applyAlignment="1">
      <alignment horizont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wrapText="1"/>
    </xf>
    <xf numFmtId="165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1" fontId="20" fillId="7" borderId="0" xfId="0" applyNumberFormat="1" applyFont="1" applyFill="1" applyAlignment="1">
      <alignment horizontal="center" wrapText="1"/>
    </xf>
    <xf numFmtId="0" fontId="9" fillId="3" borderId="68" xfId="0" applyFont="1" applyFill="1" applyBorder="1" applyAlignment="1">
      <alignment horizontal="left" wrapText="1"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76" fontId="4" fillId="0" borderId="7" xfId="0" applyNumberFormat="1" applyFont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9" fillId="3" borderId="17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4" fillId="7" borderId="11" xfId="0" applyNumberFormat="1" applyFont="1" applyFill="1" applyBorder="1" applyAlignment="1">
      <alignment horizontal="justify" vertical="top"/>
    </xf>
    <xf numFmtId="0" fontId="0" fillId="7" borderId="68" xfId="0" applyFill="1" applyBorder="1" applyAlignment="1">
      <alignment horizontal="justify" vertical="top"/>
    </xf>
    <xf numFmtId="176" fontId="4" fillId="7" borderId="7" xfId="0" applyNumberFormat="1" applyFont="1" applyFill="1" applyBorder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176" fontId="4" fillId="0" borderId="7" xfId="0" applyNumberFormat="1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176" fontId="4" fillId="0" borderId="14" xfId="0" applyNumberFormat="1" applyFont="1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176" fontId="9" fillId="0" borderId="17" xfId="0" applyNumberFormat="1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46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9" fillId="0" borderId="68" xfId="0" applyFont="1" applyBorder="1" applyAlignment="1">
      <alignment horizontal="left" vertical="center"/>
    </xf>
    <xf numFmtId="1" fontId="15" fillId="0" borderId="0" xfId="0" applyNumberFormat="1" applyFont="1" applyAlignment="1">
      <alignment horizontal="center"/>
    </xf>
    <xf numFmtId="1" fontId="20" fillId="7" borderId="0" xfId="0" applyNumberFormat="1" applyFont="1" applyFill="1" applyAlignment="1">
      <alignment horizontal="center" vertical="center" wrapText="1"/>
    </xf>
    <xf numFmtId="1" fontId="20" fillId="7" borderId="0" xfId="0" applyNumberFormat="1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0" fillId="0" borderId="46" xfId="0" applyBorder="1" applyAlignment="1"/>
    <xf numFmtId="0" fontId="5" fillId="13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47" xfId="0" applyFont="1" applyFill="1" applyBorder="1" applyAlignment="1">
      <alignment horizontal="center" vertical="center" wrapText="1"/>
    </xf>
    <xf numFmtId="167" fontId="1" fillId="0" borderId="0" xfId="10" applyFont="1" applyFill="1" applyBorder="1" applyAlignment="1">
      <alignment vertical="center"/>
    </xf>
    <xf numFmtId="168" fontId="1" fillId="0" borderId="0" xfId="10" applyNumberFormat="1" applyFont="1" applyBorder="1"/>
  </cellXfs>
  <cellStyles count="14">
    <cellStyle name="Moeda" xfId="1" builtinId="4"/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Porcentagem" xfId="7" builtinId="5"/>
    <cellStyle name="Porcentagem 2" xfId="8"/>
    <cellStyle name="Separador de milhares" xfId="10" builtinId="3"/>
    <cellStyle name="Separador de milhares 2" xfId="9"/>
    <cellStyle name="Vírgula 2" xfId="11"/>
    <cellStyle name="Vírgula 3" xfId="12"/>
    <cellStyle name="Vírgula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0.png"/><Relationship Id="rId1" Type="http://schemas.openxmlformats.org/officeDocument/2006/relationships/image" Target="../media/image17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104775</xdr:rowOff>
    </xdr:from>
    <xdr:to>
      <xdr:col>1</xdr:col>
      <xdr:colOff>1019175</xdr:colOff>
      <xdr:row>4</xdr:row>
      <xdr:rowOff>0</xdr:rowOff>
    </xdr:to>
    <xdr:pic>
      <xdr:nvPicPr>
        <xdr:cNvPr id="14239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04775"/>
          <a:ext cx="7239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95250</xdr:rowOff>
    </xdr:from>
    <xdr:to>
      <xdr:col>0</xdr:col>
      <xdr:colOff>1143000</xdr:colOff>
      <xdr:row>3</xdr:row>
      <xdr:rowOff>104775</xdr:rowOff>
    </xdr:to>
    <xdr:pic>
      <xdr:nvPicPr>
        <xdr:cNvPr id="2637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525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123825</xdr:rowOff>
    </xdr:from>
    <xdr:to>
      <xdr:col>1</xdr:col>
      <xdr:colOff>1066800</xdr:colOff>
      <xdr:row>3</xdr:row>
      <xdr:rowOff>171450</xdr:rowOff>
    </xdr:to>
    <xdr:pic>
      <xdr:nvPicPr>
        <xdr:cNvPr id="1624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23825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142875</xdr:rowOff>
    </xdr:from>
    <xdr:to>
      <xdr:col>0</xdr:col>
      <xdr:colOff>1343025</xdr:colOff>
      <xdr:row>3</xdr:row>
      <xdr:rowOff>123825</xdr:rowOff>
    </xdr:to>
    <xdr:pic>
      <xdr:nvPicPr>
        <xdr:cNvPr id="21411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42875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19050</xdr:rowOff>
    </xdr:from>
    <xdr:to>
      <xdr:col>0</xdr:col>
      <xdr:colOff>1343025</xdr:colOff>
      <xdr:row>3</xdr:row>
      <xdr:rowOff>180975</xdr:rowOff>
    </xdr:to>
    <xdr:pic>
      <xdr:nvPicPr>
        <xdr:cNvPr id="13219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1925"/>
          <a:ext cx="752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133350</xdr:rowOff>
    </xdr:from>
    <xdr:to>
      <xdr:col>0</xdr:col>
      <xdr:colOff>1257300</xdr:colOff>
      <xdr:row>3</xdr:row>
      <xdr:rowOff>190500</xdr:rowOff>
    </xdr:to>
    <xdr:pic>
      <xdr:nvPicPr>
        <xdr:cNvPr id="3274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715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20</xdr:row>
      <xdr:rowOff>190500</xdr:rowOff>
    </xdr:from>
    <xdr:to>
      <xdr:col>0</xdr:col>
      <xdr:colOff>1257300</xdr:colOff>
      <xdr:row>24</xdr:row>
      <xdr:rowOff>76200</xdr:rowOff>
    </xdr:to>
    <xdr:pic>
      <xdr:nvPicPr>
        <xdr:cNvPr id="3274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219575"/>
          <a:ext cx="752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61</xdr:row>
      <xdr:rowOff>0</xdr:rowOff>
    </xdr:from>
    <xdr:to>
      <xdr:col>0</xdr:col>
      <xdr:colOff>1257300</xdr:colOff>
      <xdr:row>63</xdr:row>
      <xdr:rowOff>190500</xdr:rowOff>
    </xdr:to>
    <xdr:pic>
      <xdr:nvPicPr>
        <xdr:cNvPr id="3274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229975"/>
          <a:ext cx="7524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104775</xdr:rowOff>
    </xdr:from>
    <xdr:to>
      <xdr:col>0</xdr:col>
      <xdr:colOff>1352550</xdr:colOff>
      <xdr:row>3</xdr:row>
      <xdr:rowOff>161925</xdr:rowOff>
    </xdr:to>
    <xdr:pic>
      <xdr:nvPicPr>
        <xdr:cNvPr id="12180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04775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1</xdr:row>
      <xdr:rowOff>85725</xdr:rowOff>
    </xdr:from>
    <xdr:to>
      <xdr:col>1</xdr:col>
      <xdr:colOff>647700</xdr:colOff>
      <xdr:row>4</xdr:row>
      <xdr:rowOff>9525</xdr:rowOff>
    </xdr:to>
    <xdr:pic>
      <xdr:nvPicPr>
        <xdr:cNvPr id="37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76225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1028700</xdr:colOff>
      <xdr:row>42</xdr:row>
      <xdr:rowOff>9525</xdr:rowOff>
    </xdr:from>
    <xdr:to>
      <xdr:col>1</xdr:col>
      <xdr:colOff>666750</xdr:colOff>
      <xdr:row>44</xdr:row>
      <xdr:rowOff>19050</xdr:rowOff>
    </xdr:to>
    <xdr:pic>
      <xdr:nvPicPr>
        <xdr:cNvPr id="3757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6905625"/>
          <a:ext cx="685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83</xdr:row>
      <xdr:rowOff>76200</xdr:rowOff>
    </xdr:from>
    <xdr:to>
      <xdr:col>1</xdr:col>
      <xdr:colOff>600075</xdr:colOff>
      <xdr:row>85</xdr:row>
      <xdr:rowOff>66675</xdr:rowOff>
    </xdr:to>
    <xdr:pic>
      <xdr:nvPicPr>
        <xdr:cNvPr id="37578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3896975"/>
          <a:ext cx="676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124</xdr:row>
      <xdr:rowOff>28575</xdr:rowOff>
    </xdr:from>
    <xdr:to>
      <xdr:col>1</xdr:col>
      <xdr:colOff>590550</xdr:colOff>
      <xdr:row>126</xdr:row>
      <xdr:rowOff>38100</xdr:rowOff>
    </xdr:to>
    <xdr:pic>
      <xdr:nvPicPr>
        <xdr:cNvPr id="3757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793075"/>
          <a:ext cx="723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247</xdr:row>
      <xdr:rowOff>19050</xdr:rowOff>
    </xdr:from>
    <xdr:to>
      <xdr:col>1</xdr:col>
      <xdr:colOff>561975</xdr:colOff>
      <xdr:row>249</xdr:row>
      <xdr:rowOff>47625</xdr:rowOff>
    </xdr:to>
    <xdr:pic>
      <xdr:nvPicPr>
        <xdr:cNvPr id="37580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1538525"/>
          <a:ext cx="628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165</xdr:row>
      <xdr:rowOff>38100</xdr:rowOff>
    </xdr:from>
    <xdr:to>
      <xdr:col>1</xdr:col>
      <xdr:colOff>600075</xdr:colOff>
      <xdr:row>167</xdr:row>
      <xdr:rowOff>66675</xdr:rowOff>
    </xdr:to>
    <xdr:pic>
      <xdr:nvPicPr>
        <xdr:cNvPr id="37581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7708225"/>
          <a:ext cx="695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207</xdr:row>
      <xdr:rowOff>38100</xdr:rowOff>
    </xdr:from>
    <xdr:to>
      <xdr:col>1</xdr:col>
      <xdr:colOff>609600</xdr:colOff>
      <xdr:row>209</xdr:row>
      <xdr:rowOff>66675</xdr:rowOff>
    </xdr:to>
    <xdr:pic>
      <xdr:nvPicPr>
        <xdr:cNvPr id="375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4804350"/>
          <a:ext cx="733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904875</xdr:colOff>
      <xdr:row>330</xdr:row>
      <xdr:rowOff>66675</xdr:rowOff>
    </xdr:from>
    <xdr:to>
      <xdr:col>1</xdr:col>
      <xdr:colOff>561975</xdr:colOff>
      <xdr:row>332</xdr:row>
      <xdr:rowOff>123825</xdr:rowOff>
    </xdr:to>
    <xdr:pic>
      <xdr:nvPicPr>
        <xdr:cNvPr id="3758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55021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289</xdr:row>
      <xdr:rowOff>47625</xdr:rowOff>
    </xdr:from>
    <xdr:to>
      <xdr:col>1</xdr:col>
      <xdr:colOff>723900</xdr:colOff>
      <xdr:row>291</xdr:row>
      <xdr:rowOff>114300</xdr:rowOff>
    </xdr:to>
    <xdr:pic>
      <xdr:nvPicPr>
        <xdr:cNvPr id="37584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85584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28575</xdr:rowOff>
    </xdr:from>
    <xdr:to>
      <xdr:col>0</xdr:col>
      <xdr:colOff>1304925</xdr:colOff>
      <xdr:row>3</xdr:row>
      <xdr:rowOff>9525</xdr:rowOff>
    </xdr:to>
    <xdr:pic>
      <xdr:nvPicPr>
        <xdr:cNvPr id="10148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8575"/>
          <a:ext cx="752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0</xdr:row>
      <xdr:rowOff>85725</xdr:rowOff>
    </xdr:from>
    <xdr:to>
      <xdr:col>0</xdr:col>
      <xdr:colOff>1771650</xdr:colOff>
      <xdr:row>3</xdr:row>
      <xdr:rowOff>180975</xdr:rowOff>
    </xdr:to>
    <xdr:pic>
      <xdr:nvPicPr>
        <xdr:cNvPr id="408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85725"/>
          <a:ext cx="781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3</xdr:row>
      <xdr:rowOff>57150</xdr:rowOff>
    </xdr:from>
    <xdr:to>
      <xdr:col>0</xdr:col>
      <xdr:colOff>1038225</xdr:colOff>
      <xdr:row>5</xdr:row>
      <xdr:rowOff>152400</xdr:rowOff>
    </xdr:to>
    <xdr:pic>
      <xdr:nvPicPr>
        <xdr:cNvPr id="3524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4375"/>
          <a:ext cx="638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53</xdr:row>
      <xdr:rowOff>57150</xdr:rowOff>
    </xdr:from>
    <xdr:to>
      <xdr:col>0</xdr:col>
      <xdr:colOff>1038225</xdr:colOff>
      <xdr:row>55</xdr:row>
      <xdr:rowOff>28575</xdr:rowOff>
    </xdr:to>
    <xdr:pic>
      <xdr:nvPicPr>
        <xdr:cNvPr id="35245" name="Imagem 1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29875"/>
          <a:ext cx="638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57150</xdr:rowOff>
    </xdr:from>
    <xdr:to>
      <xdr:col>0</xdr:col>
      <xdr:colOff>1666875</xdr:colOff>
      <xdr:row>3</xdr:row>
      <xdr:rowOff>152400</xdr:rowOff>
    </xdr:to>
    <xdr:pic>
      <xdr:nvPicPr>
        <xdr:cNvPr id="510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7150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0</xdr:row>
      <xdr:rowOff>95250</xdr:rowOff>
    </xdr:from>
    <xdr:to>
      <xdr:col>1</xdr:col>
      <xdr:colOff>390525</xdr:colOff>
      <xdr:row>3</xdr:row>
      <xdr:rowOff>95250</xdr:rowOff>
    </xdr:to>
    <xdr:pic>
      <xdr:nvPicPr>
        <xdr:cNvPr id="3789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95250"/>
          <a:ext cx="800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1114425</xdr:colOff>
      <xdr:row>3</xdr:row>
      <xdr:rowOff>161925</xdr:rowOff>
    </xdr:to>
    <xdr:pic>
      <xdr:nvPicPr>
        <xdr:cNvPr id="714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52400"/>
          <a:ext cx="704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971550</xdr:colOff>
      <xdr:row>3</xdr:row>
      <xdr:rowOff>104775</xdr:rowOff>
    </xdr:to>
    <xdr:pic>
      <xdr:nvPicPr>
        <xdr:cNvPr id="3400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opLeftCell="A25" zoomScaleSheetLayoutView="100" workbookViewId="0">
      <selection activeCell="G35" sqref="G35"/>
    </sheetView>
  </sheetViews>
  <sheetFormatPr defaultRowHeight="11.25"/>
  <cols>
    <col min="1" max="1" width="13.28515625" style="23" customWidth="1"/>
    <col min="2" max="2" width="33.7109375" style="23" customWidth="1"/>
    <col min="3" max="10" width="14.7109375" style="23" customWidth="1"/>
    <col min="11" max="11" width="9.140625" style="23"/>
    <col min="12" max="12" width="19.85546875" style="23" customWidth="1"/>
    <col min="13" max="16384" width="9.140625" style="23"/>
  </cols>
  <sheetData>
    <row r="1" spans="1:10" ht="13.5" customHeight="1">
      <c r="A1" s="638"/>
      <c r="B1" s="638"/>
      <c r="C1" s="638"/>
      <c r="D1" s="638"/>
      <c r="E1" s="638"/>
      <c r="F1" s="638"/>
      <c r="G1" s="638"/>
      <c r="H1" s="638"/>
      <c r="I1" s="638"/>
      <c r="J1" s="638"/>
    </row>
    <row r="2" spans="1:10" s="122" customFormat="1" ht="15" customHeight="1">
      <c r="A2" s="639" t="s">
        <v>345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0" s="122" customFormat="1" ht="15" customHeight="1">
      <c r="A3" s="639" t="s">
        <v>468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10" s="122" customFormat="1" ht="15" customHeight="1">
      <c r="A4" s="641" t="s">
        <v>286</v>
      </c>
      <c r="B4" s="641"/>
      <c r="C4" s="641"/>
      <c r="D4" s="641"/>
      <c r="E4" s="641"/>
      <c r="F4" s="641"/>
      <c r="G4" s="641"/>
      <c r="H4" s="641"/>
      <c r="I4" s="641"/>
      <c r="J4" s="641"/>
    </row>
    <row r="5" spans="1:10" s="122" customFormat="1" ht="15" customHeight="1">
      <c r="A5" s="641" t="s">
        <v>364</v>
      </c>
      <c r="B5" s="641"/>
      <c r="C5" s="641"/>
      <c r="D5" s="641"/>
      <c r="E5" s="641"/>
      <c r="F5" s="641"/>
      <c r="G5" s="641"/>
      <c r="H5" s="641"/>
      <c r="I5" s="641"/>
      <c r="J5" s="641"/>
    </row>
    <row r="6" spans="1:10" s="122" customFormat="1" ht="15" customHeight="1">
      <c r="A6" s="642" t="s">
        <v>467</v>
      </c>
      <c r="B6" s="642"/>
      <c r="C6" s="642"/>
      <c r="D6" s="642"/>
      <c r="E6" s="642"/>
      <c r="F6" s="642"/>
      <c r="G6" s="642"/>
      <c r="H6" s="642"/>
      <c r="I6" s="642"/>
      <c r="J6" s="642"/>
    </row>
    <row r="7" spans="1:10">
      <c r="A7" s="643"/>
      <c r="B7" s="643"/>
      <c r="C7" s="643"/>
      <c r="D7" s="643"/>
      <c r="E7" s="643"/>
      <c r="F7" s="643"/>
      <c r="G7" s="643"/>
      <c r="H7" s="643"/>
      <c r="I7" s="643"/>
      <c r="J7" s="643"/>
    </row>
    <row r="8" spans="1:10" ht="12" thickBot="1">
      <c r="A8" s="643"/>
      <c r="B8" s="643"/>
      <c r="C8" s="643"/>
      <c r="D8" s="643"/>
      <c r="E8" s="643"/>
      <c r="F8" s="643"/>
      <c r="G8" s="643"/>
      <c r="H8" s="643"/>
      <c r="I8" s="643"/>
      <c r="J8" s="643"/>
    </row>
    <row r="9" spans="1:10" ht="42" customHeight="1" thickBot="1">
      <c r="A9" s="644" t="s">
        <v>252</v>
      </c>
      <c r="B9" s="646" t="s">
        <v>140</v>
      </c>
      <c r="C9" s="651" t="s">
        <v>118</v>
      </c>
      <c r="D9" s="652"/>
      <c r="E9" s="653"/>
      <c r="F9" s="425" t="s">
        <v>7</v>
      </c>
      <c r="G9" s="654" t="s">
        <v>8</v>
      </c>
      <c r="H9" s="655"/>
      <c r="I9" s="655"/>
      <c r="J9" s="656"/>
    </row>
    <row r="10" spans="1:10" ht="15" customHeight="1" thickBot="1">
      <c r="A10" s="645"/>
      <c r="B10" s="647"/>
      <c r="C10" s="477">
        <v>2017</v>
      </c>
      <c r="D10" s="477">
        <v>2018</v>
      </c>
      <c r="E10" s="426">
        <v>2019</v>
      </c>
      <c r="F10" s="239">
        <v>2020</v>
      </c>
      <c r="G10" s="240">
        <v>2021</v>
      </c>
      <c r="H10" s="241">
        <v>2022</v>
      </c>
      <c r="I10" s="240">
        <v>2023</v>
      </c>
      <c r="J10" s="240">
        <v>2024</v>
      </c>
    </row>
    <row r="11" spans="1:10" ht="15" customHeight="1" thickBot="1">
      <c r="A11" s="242"/>
      <c r="B11" s="243" t="s">
        <v>80</v>
      </c>
      <c r="C11" s="244">
        <f>SUM(C12:C19)</f>
        <v>143024065.93000001</v>
      </c>
      <c r="D11" s="244">
        <f t="shared" ref="D11:J11" si="0">(D12+D21+D27+D28-D30)</f>
        <v>152865300.58999997</v>
      </c>
      <c r="E11" s="427">
        <f t="shared" si="0"/>
        <v>155018078.78999999</v>
      </c>
      <c r="F11" s="244">
        <f t="shared" si="0"/>
        <v>202274382.05369997</v>
      </c>
      <c r="G11" s="245">
        <f t="shared" si="0"/>
        <v>209927988.79745901</v>
      </c>
      <c r="H11" s="246">
        <f t="shared" si="0"/>
        <v>224622948.01328114</v>
      </c>
      <c r="I11" s="245">
        <f t="shared" si="0"/>
        <v>240346554.37421083</v>
      </c>
      <c r="J11" s="245">
        <f t="shared" si="0"/>
        <v>257170813.18040559</v>
      </c>
    </row>
    <row r="12" spans="1:10" ht="14.25" customHeight="1" thickBot="1">
      <c r="A12" s="247" t="s">
        <v>253</v>
      </c>
      <c r="B12" s="248" t="s">
        <v>254</v>
      </c>
      <c r="C12" s="478">
        <v>15844956.92</v>
      </c>
      <c r="D12" s="244">
        <f>SUM(D13:D20)</f>
        <v>162537342.85999998</v>
      </c>
      <c r="E12" s="427">
        <f>+SUM(E13:E20)</f>
        <v>170793648.44999999</v>
      </c>
      <c r="F12" s="244">
        <f>SUM(F13:F20)</f>
        <v>180940428.92009997</v>
      </c>
      <c r="G12" s="433">
        <f>SUM(G13:G20)</f>
        <v>193606258.944507</v>
      </c>
      <c r="H12" s="434">
        <f>SUM(H13:H20)</f>
        <v>207158697.0706225</v>
      </c>
      <c r="I12" s="433">
        <f>SUM(I13:I20)</f>
        <v>221659805.86556607</v>
      </c>
      <c r="J12" s="433">
        <f>SUM(J13:J20)</f>
        <v>237175992.27615574</v>
      </c>
    </row>
    <row r="13" spans="1:10" ht="13.5" thickBot="1">
      <c r="A13" s="247" t="s">
        <v>255</v>
      </c>
      <c r="B13" s="249" t="s">
        <v>256</v>
      </c>
      <c r="C13" s="478">
        <v>2521202.7599999998</v>
      </c>
      <c r="D13" s="478">
        <v>25813502.98</v>
      </c>
      <c r="E13" s="428">
        <v>22421363.579999998</v>
      </c>
      <c r="F13" s="250">
        <v>27983273.91</v>
      </c>
      <c r="G13" s="250">
        <f>(F13*7%)+F13</f>
        <v>29942103.083700001</v>
      </c>
      <c r="H13" s="250">
        <f>(G13*7%)+G13</f>
        <v>32038050.299559001</v>
      </c>
      <c r="I13" s="250">
        <f>(H13*7%)+H13</f>
        <v>34280713.820528135</v>
      </c>
      <c r="J13" s="250">
        <f>(I13*7%)+I13</f>
        <v>36680363.787965104</v>
      </c>
    </row>
    <row r="14" spans="1:10" ht="14.25" customHeight="1" thickBot="1">
      <c r="A14" s="247" t="s">
        <v>257</v>
      </c>
      <c r="B14" s="251" t="s">
        <v>258</v>
      </c>
      <c r="C14" s="478">
        <v>1214526.82</v>
      </c>
      <c r="D14" s="478">
        <v>2631379.3199999998</v>
      </c>
      <c r="E14" s="428">
        <v>2701931.56</v>
      </c>
      <c r="F14" s="250">
        <v>3719185</v>
      </c>
      <c r="G14" s="250">
        <f t="shared" ref="F14:J20" si="1">(F14*7%)+F14</f>
        <v>3979527.95</v>
      </c>
      <c r="H14" s="250">
        <f t="shared" si="1"/>
        <v>4258094.9065000005</v>
      </c>
      <c r="I14" s="250">
        <f t="shared" si="1"/>
        <v>4556161.5499550002</v>
      </c>
      <c r="J14" s="250">
        <f t="shared" si="1"/>
        <v>4875092.8584518498</v>
      </c>
    </row>
    <row r="15" spans="1:10" ht="15" customHeight="1" thickBot="1">
      <c r="A15" s="247" t="s">
        <v>259</v>
      </c>
      <c r="B15" s="251" t="s">
        <v>134</v>
      </c>
      <c r="C15" s="478">
        <v>0</v>
      </c>
      <c r="D15" s="478">
        <v>3339752.93</v>
      </c>
      <c r="E15" s="428">
        <v>1692061.28</v>
      </c>
      <c r="F15" s="250">
        <v>10280605.310000001</v>
      </c>
      <c r="G15" s="250">
        <f t="shared" si="1"/>
        <v>11000247.681700001</v>
      </c>
      <c r="H15" s="250">
        <f t="shared" si="1"/>
        <v>11770265.019419001</v>
      </c>
      <c r="I15" s="250">
        <f t="shared" si="1"/>
        <v>12594183.570778331</v>
      </c>
      <c r="J15" s="250">
        <f t="shared" si="1"/>
        <v>13475776.420732815</v>
      </c>
    </row>
    <row r="16" spans="1:10" ht="14.25" customHeight="1" thickBot="1">
      <c r="A16" s="252" t="s">
        <v>260</v>
      </c>
      <c r="B16" s="253" t="s">
        <v>261</v>
      </c>
      <c r="C16" s="478">
        <v>0</v>
      </c>
      <c r="D16" s="478">
        <v>0</v>
      </c>
      <c r="E16" s="428">
        <v>0</v>
      </c>
      <c r="F16" s="250">
        <f t="shared" si="1"/>
        <v>0</v>
      </c>
      <c r="G16" s="250">
        <f t="shared" si="1"/>
        <v>0</v>
      </c>
      <c r="H16" s="250">
        <f t="shared" si="1"/>
        <v>0</v>
      </c>
      <c r="I16" s="250">
        <f t="shared" si="1"/>
        <v>0</v>
      </c>
      <c r="J16" s="250">
        <f t="shared" si="1"/>
        <v>0</v>
      </c>
    </row>
    <row r="17" spans="1:12" ht="13.5" thickBot="1">
      <c r="A17" s="252" t="s">
        <v>262</v>
      </c>
      <c r="B17" s="253" t="s">
        <v>263</v>
      </c>
      <c r="C17" s="254">
        <v>28415.75</v>
      </c>
      <c r="D17" s="478">
        <v>0</v>
      </c>
      <c r="E17" s="428">
        <v>0</v>
      </c>
      <c r="F17" s="250">
        <f t="shared" si="1"/>
        <v>0</v>
      </c>
      <c r="G17" s="250">
        <f t="shared" si="1"/>
        <v>0</v>
      </c>
      <c r="H17" s="250">
        <f t="shared" si="1"/>
        <v>0</v>
      </c>
      <c r="I17" s="250">
        <f>(H17*7%)+H17</f>
        <v>0</v>
      </c>
      <c r="J17" s="250">
        <f>(I17*7%)+I17</f>
        <v>0</v>
      </c>
    </row>
    <row r="18" spans="1:12" ht="13.5" thickBot="1">
      <c r="A18" s="247" t="s">
        <v>264</v>
      </c>
      <c r="B18" s="251" t="s">
        <v>135</v>
      </c>
      <c r="C18" s="254">
        <v>117849690.19</v>
      </c>
      <c r="D18" s="254">
        <v>29386.15</v>
      </c>
      <c r="E18" s="429">
        <v>46273.43</v>
      </c>
      <c r="F18" s="250">
        <f t="shared" si="1"/>
        <v>49512.570099999997</v>
      </c>
      <c r="G18" s="250">
        <f t="shared" si="1"/>
        <v>52978.450006999999</v>
      </c>
      <c r="H18" s="250">
        <f t="shared" si="1"/>
        <v>56686.941507490003</v>
      </c>
      <c r="I18" s="250">
        <f t="shared" si="1"/>
        <v>60655.027413014301</v>
      </c>
      <c r="J18" s="250">
        <f t="shared" si="1"/>
        <v>64900.879331925302</v>
      </c>
    </row>
    <row r="19" spans="1:12" ht="13.5" thickBot="1">
      <c r="A19" s="247" t="s">
        <v>265</v>
      </c>
      <c r="B19" s="251" t="s">
        <v>266</v>
      </c>
      <c r="C19" s="254">
        <v>5565273.4900000002</v>
      </c>
      <c r="D19" s="254">
        <v>129434255.56</v>
      </c>
      <c r="E19" s="430">
        <v>141980440</v>
      </c>
      <c r="F19" s="250">
        <v>131820825.48999999</v>
      </c>
      <c r="G19" s="250">
        <f t="shared" si="1"/>
        <v>141048283.27430001</v>
      </c>
      <c r="H19" s="250">
        <f t="shared" si="1"/>
        <v>150921663.10350102</v>
      </c>
      <c r="I19" s="250">
        <f t="shared" si="1"/>
        <v>161486179.52074608</v>
      </c>
      <c r="J19" s="250">
        <f t="shared" si="1"/>
        <v>172790212.08719832</v>
      </c>
    </row>
    <row r="20" spans="1:12" ht="13.5" thickBot="1">
      <c r="A20" s="247" t="s">
        <v>267</v>
      </c>
      <c r="B20" s="251" t="s">
        <v>136</v>
      </c>
      <c r="C20" s="594">
        <f>SUM(C21:C27)</f>
        <v>3970499.64</v>
      </c>
      <c r="D20" s="254">
        <v>1289065.92</v>
      </c>
      <c r="E20" s="429">
        <v>1951578.6</v>
      </c>
      <c r="F20" s="250">
        <v>7087026.6399999997</v>
      </c>
      <c r="G20" s="250">
        <f t="shared" si="1"/>
        <v>7583118.5047999993</v>
      </c>
      <c r="H20" s="250">
        <f t="shared" si="1"/>
        <v>8113936.800135999</v>
      </c>
      <c r="I20" s="250">
        <f t="shared" si="1"/>
        <v>8681912.3761455193</v>
      </c>
      <c r="J20" s="250">
        <f t="shared" si="1"/>
        <v>9289646.2424757052</v>
      </c>
    </row>
    <row r="21" spans="1:12" ht="13.5" thickBot="1">
      <c r="A21" s="247" t="s">
        <v>268</v>
      </c>
      <c r="B21" s="248" t="s">
        <v>269</v>
      </c>
      <c r="C21" s="254">
        <v>3065309.85</v>
      </c>
      <c r="D21" s="436">
        <f>SUM(D22:D28)</f>
        <v>7327851.25</v>
      </c>
      <c r="E21" s="435">
        <f>SUM(E22:E28)</f>
        <v>1224323.8599999999</v>
      </c>
      <c r="F21" s="436">
        <v>39523839.200000003</v>
      </c>
      <c r="G21" s="436">
        <f>SUM(G22:G26)</f>
        <v>35784907.943999998</v>
      </c>
      <c r="H21" s="437">
        <f>SUM(H22:H26)</f>
        <v>38289851.500079997</v>
      </c>
      <c r="I21" s="436">
        <f>SUM(I22:I26)</f>
        <v>40970141.105085596</v>
      </c>
      <c r="J21" s="436">
        <f>SUM(J22:J26)</f>
        <v>43838050.982441589</v>
      </c>
    </row>
    <row r="22" spans="1:12" ht="13.5" thickBot="1">
      <c r="A22" s="247" t="s">
        <v>270</v>
      </c>
      <c r="B22" s="251" t="s">
        <v>271</v>
      </c>
      <c r="C22" s="254">
        <v>411130</v>
      </c>
      <c r="D22" s="254">
        <v>5180000</v>
      </c>
      <c r="E22" s="429">
        <v>0</v>
      </c>
      <c r="F22" s="250">
        <v>18000000</v>
      </c>
      <c r="G22" s="250">
        <f>(F22*7%)+F22</f>
        <v>19260000</v>
      </c>
      <c r="H22" s="250">
        <f>(G22*7%)+G22</f>
        <v>20608200</v>
      </c>
      <c r="I22" s="250">
        <f>(H22*7%)+H22</f>
        <v>22050774</v>
      </c>
      <c r="J22" s="250">
        <f>(I22*7%)+I22</f>
        <v>23594328.18</v>
      </c>
      <c r="L22" s="538"/>
    </row>
    <row r="23" spans="1:12" ht="13.5" thickBot="1">
      <c r="A23" s="247" t="s">
        <v>272</v>
      </c>
      <c r="B23" s="251" t="s">
        <v>273</v>
      </c>
      <c r="C23" s="254">
        <v>2654.79</v>
      </c>
      <c r="D23" s="254">
        <v>411130</v>
      </c>
      <c r="E23" s="429">
        <v>411130</v>
      </c>
      <c r="F23" s="250">
        <v>411130</v>
      </c>
      <c r="G23" s="250">
        <f t="shared" ref="F23:J30" si="2">(F23*7%)+F23</f>
        <v>439909.1</v>
      </c>
      <c r="H23" s="250">
        <f t="shared" si="2"/>
        <v>470702.73699999996</v>
      </c>
      <c r="I23" s="250">
        <f t="shared" si="2"/>
        <v>503651.92858999997</v>
      </c>
      <c r="J23" s="250">
        <f t="shared" si="2"/>
        <v>538907.56359129993</v>
      </c>
      <c r="L23" s="538"/>
    </row>
    <row r="24" spans="1:12" ht="13.5" thickBot="1">
      <c r="A24" s="247" t="s">
        <v>274</v>
      </c>
      <c r="B24" s="251" t="s">
        <v>203</v>
      </c>
      <c r="C24" s="254">
        <v>491405</v>
      </c>
      <c r="D24" s="254">
        <v>5000</v>
      </c>
      <c r="E24" s="429">
        <v>3327.72</v>
      </c>
      <c r="F24" s="250">
        <v>5000</v>
      </c>
      <c r="G24" s="250">
        <f t="shared" si="2"/>
        <v>5350</v>
      </c>
      <c r="H24" s="250">
        <f t="shared" si="2"/>
        <v>5724.5</v>
      </c>
      <c r="I24" s="250">
        <f t="shared" si="2"/>
        <v>6125.2150000000001</v>
      </c>
      <c r="J24" s="250">
        <f t="shared" si="2"/>
        <v>6553.9800500000001</v>
      </c>
      <c r="L24" s="574"/>
    </row>
    <row r="25" spans="1:12" ht="13.5" thickBot="1">
      <c r="A25" s="247" t="s">
        <v>275</v>
      </c>
      <c r="B25" s="251" t="s">
        <v>276</v>
      </c>
      <c r="C25" s="254">
        <v>0</v>
      </c>
      <c r="D25" s="254">
        <v>1731721.25</v>
      </c>
      <c r="E25" s="429">
        <v>809866.14</v>
      </c>
      <c r="F25" s="250">
        <v>15027709.199999999</v>
      </c>
      <c r="G25" s="250">
        <f t="shared" si="2"/>
        <v>16079648.843999999</v>
      </c>
      <c r="H25" s="250">
        <f t="shared" si="2"/>
        <v>17205224.263079997</v>
      </c>
      <c r="I25" s="250">
        <f t="shared" si="2"/>
        <v>18409589.961495597</v>
      </c>
      <c r="J25" s="250">
        <f t="shared" si="2"/>
        <v>19698261.258800291</v>
      </c>
    </row>
    <row r="26" spans="1:12" ht="13.5" thickBot="1">
      <c r="A26" s="247" t="s">
        <v>277</v>
      </c>
      <c r="B26" s="251" t="s">
        <v>204</v>
      </c>
      <c r="C26" s="254">
        <v>0</v>
      </c>
      <c r="D26" s="254">
        <v>0</v>
      </c>
      <c r="E26" s="429">
        <v>0</v>
      </c>
      <c r="F26" s="250">
        <f t="shared" si="2"/>
        <v>0</v>
      </c>
      <c r="G26" s="250">
        <f t="shared" si="2"/>
        <v>0</v>
      </c>
      <c r="H26" s="250">
        <f t="shared" si="2"/>
        <v>0</v>
      </c>
      <c r="I26" s="250">
        <f t="shared" si="2"/>
        <v>0</v>
      </c>
      <c r="J26" s="250">
        <f t="shared" si="2"/>
        <v>0</v>
      </c>
    </row>
    <row r="27" spans="1:12" ht="13.5" thickBot="1">
      <c r="A27" s="247" t="s">
        <v>278</v>
      </c>
      <c r="B27" s="248" t="s">
        <v>279</v>
      </c>
      <c r="C27" s="254">
        <v>0</v>
      </c>
      <c r="D27" s="254">
        <v>0</v>
      </c>
      <c r="E27" s="429">
        <v>0</v>
      </c>
      <c r="F27" s="250">
        <f t="shared" si="2"/>
        <v>0</v>
      </c>
      <c r="G27" s="250">
        <f t="shared" si="2"/>
        <v>0</v>
      </c>
      <c r="H27" s="250">
        <f t="shared" si="2"/>
        <v>0</v>
      </c>
      <c r="I27" s="250">
        <f t="shared" si="2"/>
        <v>0</v>
      </c>
      <c r="J27" s="250">
        <f t="shared" si="2"/>
        <v>0</v>
      </c>
      <c r="L27" s="538"/>
    </row>
    <row r="28" spans="1:12" ht="13.5" thickBot="1">
      <c r="A28" s="247" t="s">
        <v>280</v>
      </c>
      <c r="B28" s="248" t="s">
        <v>281</v>
      </c>
      <c r="C28" s="254"/>
      <c r="D28" s="254">
        <v>0</v>
      </c>
      <c r="E28" s="429">
        <v>0</v>
      </c>
      <c r="F28" s="250">
        <f t="shared" si="2"/>
        <v>0</v>
      </c>
      <c r="G28" s="250">
        <f t="shared" si="2"/>
        <v>0</v>
      </c>
      <c r="H28" s="250">
        <f t="shared" si="2"/>
        <v>0</v>
      </c>
      <c r="I28" s="250">
        <f t="shared" si="2"/>
        <v>0</v>
      </c>
      <c r="J28" s="250">
        <f t="shared" si="2"/>
        <v>0</v>
      </c>
      <c r="L28" s="538"/>
    </row>
    <row r="29" spans="1:12" ht="13.5" thickBot="1">
      <c r="A29" s="247"/>
      <c r="B29" s="248"/>
      <c r="C29" s="554">
        <v>16256675</v>
      </c>
      <c r="D29" s="254"/>
      <c r="E29" s="429"/>
      <c r="F29" s="254"/>
      <c r="G29" s="254"/>
      <c r="H29" s="255"/>
      <c r="I29" s="254"/>
      <c r="J29" s="254"/>
      <c r="L29" s="574"/>
    </row>
    <row r="30" spans="1:12" s="555" customFormat="1" ht="13.5" thickBot="1">
      <c r="A30" s="549" t="s">
        <v>282</v>
      </c>
      <c r="B30" s="553" t="s">
        <v>283</v>
      </c>
      <c r="C30" s="554">
        <v>15901684.23</v>
      </c>
      <c r="D30" s="554">
        <v>16999893.52</v>
      </c>
      <c r="E30" s="554">
        <v>16999893.52</v>
      </c>
      <c r="F30" s="556">
        <f t="shared" si="2"/>
        <v>18189886.066399999</v>
      </c>
      <c r="G30" s="556">
        <f t="shared" si="2"/>
        <v>19463178.091047999</v>
      </c>
      <c r="H30" s="556">
        <f t="shared" si="2"/>
        <v>20825600.55742136</v>
      </c>
      <c r="I30" s="556">
        <f t="shared" si="2"/>
        <v>22283392.596440855</v>
      </c>
      <c r="J30" s="556">
        <f t="shared" si="2"/>
        <v>23843230.078191716</v>
      </c>
    </row>
    <row r="31" spans="1:12" ht="13.5" thickBot="1">
      <c r="A31" s="257"/>
      <c r="B31" s="223"/>
      <c r="C31" s="223"/>
      <c r="D31" s="223"/>
      <c r="E31" s="223"/>
      <c r="F31" s="223"/>
      <c r="G31" s="258"/>
      <c r="H31" s="258"/>
      <c r="I31" s="258"/>
      <c r="J31" s="259"/>
    </row>
    <row r="32" spans="1:12" ht="13.5" customHeight="1" thickBot="1">
      <c r="A32" s="644" t="s">
        <v>252</v>
      </c>
      <c r="B32" s="646" t="s">
        <v>140</v>
      </c>
      <c r="C32" s="648" t="s">
        <v>106</v>
      </c>
      <c r="D32" s="649"/>
      <c r="E32" s="650"/>
      <c r="F32" s="648" t="s">
        <v>109</v>
      </c>
      <c r="G32" s="649"/>
      <c r="H32" s="649"/>
      <c r="I32" s="649"/>
      <c r="J32" s="650"/>
    </row>
    <row r="33" spans="1:10" ht="13.5" thickBot="1">
      <c r="A33" s="645"/>
      <c r="B33" s="647"/>
      <c r="C33" s="239">
        <v>2017</v>
      </c>
      <c r="D33" s="239">
        <v>2018</v>
      </c>
      <c r="E33" s="240">
        <v>2019</v>
      </c>
      <c r="F33" s="239">
        <v>2020</v>
      </c>
      <c r="G33" s="240">
        <v>2021</v>
      </c>
      <c r="H33" s="241">
        <v>2022</v>
      </c>
      <c r="I33" s="240">
        <v>2023</v>
      </c>
      <c r="J33" s="240">
        <v>2024</v>
      </c>
    </row>
    <row r="34" spans="1:10" ht="13.5" thickBot="1">
      <c r="A34" s="247"/>
      <c r="B34" s="260" t="s">
        <v>104</v>
      </c>
      <c r="C34" s="261">
        <f t="shared" ref="C34:I34" si="3">C35+C36</f>
        <v>154465556.78999999</v>
      </c>
      <c r="D34" s="262">
        <f t="shared" si="3"/>
        <v>170157700.17999998</v>
      </c>
      <c r="E34" s="262">
        <f t="shared" si="3"/>
        <v>169605078.00999999</v>
      </c>
      <c r="F34" s="263">
        <f t="shared" si="3"/>
        <v>220156855.72000003</v>
      </c>
      <c r="G34" s="263">
        <f t="shared" si="3"/>
        <v>235659192.59</v>
      </c>
      <c r="H34" s="264">
        <f t="shared" si="3"/>
        <v>252155336.07240003</v>
      </c>
      <c r="I34" s="263">
        <f t="shared" si="3"/>
        <v>269806209.59746802</v>
      </c>
      <c r="J34" s="263">
        <f>J35+J36</f>
        <v>288692644.2692908</v>
      </c>
    </row>
    <row r="35" spans="1:10" ht="13.5" thickBot="1">
      <c r="A35" s="247" t="s">
        <v>284</v>
      </c>
      <c r="B35" s="265" t="s">
        <v>107</v>
      </c>
      <c r="C35" s="266">
        <v>143692526.78999999</v>
      </c>
      <c r="D35" s="266">
        <v>147354668.97999999</v>
      </c>
      <c r="E35" s="267">
        <v>132025614.8</v>
      </c>
      <c r="F35" s="256">
        <v>161247644.30000001</v>
      </c>
      <c r="G35" s="256">
        <v>199500251.27000001</v>
      </c>
      <c r="H35" s="256">
        <v>213465268.86000001</v>
      </c>
      <c r="I35" s="256">
        <f t="shared" ref="I35:J37" si="4">(H35*7%)+H35</f>
        <v>228407837.68020001</v>
      </c>
      <c r="J35" s="256">
        <f t="shared" si="4"/>
        <v>244396386.31781402</v>
      </c>
    </row>
    <row r="36" spans="1:10" ht="13.5" thickBot="1">
      <c r="A36" s="247" t="s">
        <v>285</v>
      </c>
      <c r="B36" s="268" t="s">
        <v>108</v>
      </c>
      <c r="C36" s="269">
        <v>10773030</v>
      </c>
      <c r="D36" s="269">
        <v>22803031.199999999</v>
      </c>
      <c r="E36" s="270">
        <v>37579463.210000001</v>
      </c>
      <c r="F36" s="256">
        <v>58909211.420000002</v>
      </c>
      <c r="G36" s="256">
        <v>36158941.32</v>
      </c>
      <c r="H36" s="256">
        <f>(G36*7%)+G36</f>
        <v>38690067.212400004</v>
      </c>
      <c r="I36" s="256">
        <f t="shared" si="4"/>
        <v>41398371.917268008</v>
      </c>
      <c r="J36" s="256">
        <f t="shared" si="4"/>
        <v>44296257.951476768</v>
      </c>
    </row>
    <row r="37" spans="1:10" ht="13.5" thickBot="1">
      <c r="A37" s="247" t="s">
        <v>282</v>
      </c>
      <c r="B37" s="265" t="s">
        <v>117</v>
      </c>
      <c r="C37" s="271">
        <v>9074569.6199999992</v>
      </c>
      <c r="D37" s="271">
        <v>9552000</v>
      </c>
      <c r="E37" s="267">
        <v>10562000</v>
      </c>
      <c r="F37" s="256">
        <v>11342000</v>
      </c>
      <c r="G37" s="256">
        <v>12135940</v>
      </c>
      <c r="H37" s="256">
        <f>(G37*7%)+G37</f>
        <v>12985455.800000001</v>
      </c>
      <c r="I37" s="256">
        <f t="shared" si="4"/>
        <v>13894437.706</v>
      </c>
      <c r="J37" s="256">
        <f t="shared" si="4"/>
        <v>14867048.345420001</v>
      </c>
    </row>
    <row r="38" spans="1:10" ht="13.5" thickBot="1">
      <c r="A38" s="247" t="s">
        <v>282</v>
      </c>
      <c r="B38" s="265" t="s">
        <v>116</v>
      </c>
      <c r="C38" s="271">
        <v>150000</v>
      </c>
      <c r="D38" s="271">
        <v>150000</v>
      </c>
      <c r="E38" s="272">
        <v>150000</v>
      </c>
      <c r="F38" s="256">
        <v>455000</v>
      </c>
      <c r="G38" s="256">
        <v>1500000</v>
      </c>
      <c r="H38" s="256">
        <v>1600000</v>
      </c>
      <c r="I38" s="256">
        <v>1700000</v>
      </c>
      <c r="J38" s="256">
        <v>1800000</v>
      </c>
    </row>
    <row r="39" spans="1:10" ht="14.25" customHeight="1">
      <c r="A39" s="640" t="s">
        <v>497</v>
      </c>
      <c r="B39" s="640"/>
      <c r="C39" s="640"/>
      <c r="D39" s="640"/>
      <c r="E39" s="640"/>
      <c r="F39" s="640"/>
      <c r="G39" s="640"/>
      <c r="H39" s="640"/>
      <c r="I39" s="640"/>
      <c r="J39" s="640"/>
    </row>
    <row r="40" spans="1:10">
      <c r="C40" s="84"/>
      <c r="D40" s="84"/>
      <c r="E40" s="84"/>
      <c r="F40" s="84"/>
      <c r="G40" s="84"/>
      <c r="H40" s="84"/>
      <c r="I40" s="84"/>
    </row>
    <row r="41" spans="1:10" ht="5.0999999999999996" customHeight="1">
      <c r="C41" s="84"/>
      <c r="D41" s="84"/>
      <c r="E41" s="84"/>
      <c r="F41" s="84"/>
      <c r="G41" s="84"/>
      <c r="H41" s="84"/>
      <c r="I41" s="84"/>
    </row>
    <row r="42" spans="1:10" ht="15" customHeight="1">
      <c r="C42" s="123"/>
      <c r="D42" s="84"/>
      <c r="E42" s="84"/>
      <c r="F42" s="84"/>
      <c r="G42" s="84"/>
      <c r="H42" s="84"/>
      <c r="I42" s="124"/>
      <c r="J42" s="236"/>
    </row>
    <row r="60" ht="13.5" customHeight="1"/>
  </sheetData>
  <mergeCells count="17">
    <mergeCell ref="G9:J9"/>
    <mergeCell ref="A1:J1"/>
    <mergeCell ref="A2:J2"/>
    <mergeCell ref="A39:J39"/>
    <mergeCell ref="A3:J3"/>
    <mergeCell ref="A4:J4"/>
    <mergeCell ref="A5:J5"/>
    <mergeCell ref="A6:J6"/>
    <mergeCell ref="A7:J7"/>
    <mergeCell ref="A8:J8"/>
    <mergeCell ref="A32:A33"/>
    <mergeCell ref="B32:B33"/>
    <mergeCell ref="C32:E32"/>
    <mergeCell ref="F32:J32"/>
    <mergeCell ref="A9:A10"/>
    <mergeCell ref="B9:B10"/>
    <mergeCell ref="C9:E9"/>
  </mergeCells>
  <phoneticPr fontId="4" type="noConversion"/>
  <pageMargins left="0.35433070866141736" right="0.31496062992125984" top="0.78740157480314965" bottom="0.31496062992125984" header="0.31496062992125984" footer="0.31496062992125984"/>
  <pageSetup paperSize="9" scale="86" orientation="landscape" verticalDpi="300" r:id="rId1"/>
  <headerFooter alignWithMargins="0"/>
  <ignoredErrors>
    <ignoredError sqref="J21" formula="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8"/>
  <sheetViews>
    <sheetView topLeftCell="A43" workbookViewId="0">
      <selection activeCell="I52" sqref="I52"/>
    </sheetView>
  </sheetViews>
  <sheetFormatPr defaultRowHeight="12.75"/>
  <cols>
    <col min="1" max="1" width="14" customWidth="1"/>
    <col min="2" max="2" width="20.7109375" customWidth="1"/>
    <col min="3" max="3" width="15.85546875" customWidth="1"/>
    <col min="4" max="4" width="17.140625" customWidth="1"/>
    <col min="5" max="5" width="23.42578125" customWidth="1"/>
    <col min="9" max="9" width="16.7109375" customWidth="1"/>
  </cols>
  <sheetData>
    <row r="1" spans="1:9">
      <c r="A1" s="283" t="s">
        <v>343</v>
      </c>
      <c r="B1" s="283"/>
      <c r="C1" s="283"/>
      <c r="D1" s="283"/>
      <c r="E1" s="283"/>
    </row>
    <row r="2" spans="1:9">
      <c r="A2" s="283" t="s">
        <v>468</v>
      </c>
      <c r="B2" s="283"/>
      <c r="C2" s="283"/>
      <c r="D2" s="283"/>
      <c r="E2" s="283"/>
    </row>
    <row r="3" spans="1:9">
      <c r="A3" s="283" t="s">
        <v>67</v>
      </c>
      <c r="B3" s="283"/>
      <c r="C3" s="283"/>
      <c r="D3" s="283"/>
      <c r="E3" s="283"/>
    </row>
    <row r="4" spans="1:9">
      <c r="A4" s="598" t="s">
        <v>344</v>
      </c>
      <c r="B4" s="598"/>
      <c r="C4" s="283"/>
      <c r="D4" s="283"/>
      <c r="E4" s="283"/>
    </row>
    <row r="5" spans="1:9">
      <c r="A5" s="283" t="s">
        <v>496</v>
      </c>
      <c r="B5" s="283"/>
      <c r="C5" s="283"/>
      <c r="D5" s="283"/>
      <c r="E5" s="283"/>
    </row>
    <row r="6" spans="1:9" ht="13.5" thickBot="1">
      <c r="A6" s="165"/>
      <c r="B6" s="165"/>
      <c r="C6" s="1"/>
      <c r="D6" s="1"/>
      <c r="E6" s="1"/>
      <c r="F6" s="1"/>
      <c r="G6" s="1"/>
      <c r="H6" s="1"/>
    </row>
    <row r="7" spans="1:9" ht="13.5" thickBot="1">
      <c r="A7" s="880" t="s">
        <v>230</v>
      </c>
      <c r="B7" s="881"/>
      <c r="C7" s="881"/>
      <c r="D7" s="881"/>
      <c r="E7" s="882"/>
    </row>
    <row r="8" spans="1:9" ht="13.5" thickBot="1">
      <c r="A8" s="883"/>
      <c r="B8" s="884"/>
      <c r="C8" s="884"/>
      <c r="D8" s="884"/>
      <c r="E8" s="885"/>
    </row>
    <row r="9" spans="1:9" ht="45.75" thickBot="1">
      <c r="A9" s="161" t="s">
        <v>3</v>
      </c>
      <c r="B9" s="414" t="s">
        <v>342</v>
      </c>
      <c r="C9" s="160" t="s">
        <v>231</v>
      </c>
      <c r="D9" s="160" t="s">
        <v>232</v>
      </c>
      <c r="E9" s="160" t="s">
        <v>233</v>
      </c>
    </row>
    <row r="10" spans="1:9" ht="13.5" thickBot="1">
      <c r="A10" s="162">
        <v>2019</v>
      </c>
      <c r="B10" s="159">
        <v>23442411.030000001</v>
      </c>
      <c r="C10" s="158">
        <v>13132559.029999999</v>
      </c>
      <c r="D10" s="158">
        <f>B10-C10</f>
        <v>10309852.000000002</v>
      </c>
      <c r="E10" s="158">
        <v>79923531.269999996</v>
      </c>
    </row>
    <row r="11" spans="1:9" ht="13.5" thickBot="1">
      <c r="A11" s="162">
        <v>2020</v>
      </c>
      <c r="B11" s="159">
        <v>24684646.800000001</v>
      </c>
      <c r="C11" s="158">
        <v>14129049.609999999</v>
      </c>
      <c r="D11" s="158">
        <f>B11-C11</f>
        <v>10555597.190000001</v>
      </c>
      <c r="E11" s="158">
        <v>90479128.450000003</v>
      </c>
      <c r="I11" s="597"/>
    </row>
    <row r="12" spans="1:9" ht="13.5" thickBot="1">
      <c r="A12" s="162">
        <v>2021</v>
      </c>
      <c r="B12" s="159">
        <v>26071255.350000001</v>
      </c>
      <c r="C12" s="158">
        <v>15519218.279999999</v>
      </c>
      <c r="D12" s="158">
        <f t="shared" ref="D12:D49" si="0">B12-C12</f>
        <v>10552037.070000002</v>
      </c>
      <c r="E12" s="158">
        <v>101031165.52</v>
      </c>
      <c r="I12" s="597"/>
    </row>
    <row r="13" spans="1:9" ht="13.5" thickBot="1">
      <c r="A13" s="162">
        <v>2022</v>
      </c>
      <c r="B13" s="159">
        <v>27371039.68</v>
      </c>
      <c r="C13" s="158">
        <v>16488426.68</v>
      </c>
      <c r="D13" s="158">
        <f t="shared" si="0"/>
        <v>10882613</v>
      </c>
      <c r="E13" s="158">
        <v>111913778.52</v>
      </c>
    </row>
    <row r="14" spans="1:9" ht="13.5" thickBot="1">
      <c r="A14" s="162">
        <v>2023</v>
      </c>
      <c r="B14" s="159">
        <v>28477045.010000002</v>
      </c>
      <c r="C14" s="158">
        <v>16642107.26</v>
      </c>
      <c r="D14" s="158">
        <f t="shared" si="0"/>
        <v>11834937.750000002</v>
      </c>
      <c r="E14" s="158">
        <v>123748716.28</v>
      </c>
    </row>
    <row r="15" spans="1:9" ht="13.5" thickBot="1">
      <c r="A15" s="162">
        <v>2024</v>
      </c>
      <c r="B15" s="159">
        <v>30114920.800000001</v>
      </c>
      <c r="C15" s="158">
        <v>18356123.969999999</v>
      </c>
      <c r="D15" s="158">
        <f t="shared" si="0"/>
        <v>11758796.830000002</v>
      </c>
      <c r="E15" s="158">
        <v>135507513.09999999</v>
      </c>
    </row>
    <row r="16" spans="1:9" ht="13.5" thickBot="1">
      <c r="A16" s="162">
        <v>2025</v>
      </c>
      <c r="B16" s="159">
        <v>32212901.780000001</v>
      </c>
      <c r="C16" s="158">
        <v>21446866.129999999</v>
      </c>
      <c r="D16" s="158">
        <f t="shared" si="0"/>
        <v>10766035.650000002</v>
      </c>
      <c r="E16" s="158">
        <v>146273548.75</v>
      </c>
    </row>
    <row r="17" spans="1:5" ht="13.5" thickBot="1">
      <c r="A17" s="162">
        <v>2026</v>
      </c>
      <c r="B17" s="159">
        <v>33868893.299999997</v>
      </c>
      <c r="C17" s="158">
        <v>23137921.52</v>
      </c>
      <c r="D17" s="158">
        <f t="shared" si="0"/>
        <v>10730971.779999997</v>
      </c>
      <c r="E17" s="158">
        <v>157004520.53</v>
      </c>
    </row>
    <row r="18" spans="1:5" ht="13.5" thickBot="1">
      <c r="A18" s="162">
        <v>2027</v>
      </c>
      <c r="B18" s="159">
        <v>35113746.899999999</v>
      </c>
      <c r="C18" s="158">
        <v>23475735.18</v>
      </c>
      <c r="D18" s="158">
        <f t="shared" si="0"/>
        <v>11638011.719999999</v>
      </c>
      <c r="E18" s="158">
        <v>168642532.25</v>
      </c>
    </row>
    <row r="19" spans="1:5" ht="13.5" thickBot="1">
      <c r="A19" s="162">
        <v>2028</v>
      </c>
      <c r="B19" s="159">
        <v>37400738.759999998</v>
      </c>
      <c r="C19" s="158">
        <v>26687639.390000001</v>
      </c>
      <c r="D19" s="158">
        <f t="shared" si="0"/>
        <v>10713099.369999997</v>
      </c>
      <c r="E19" s="158">
        <v>179355631.63</v>
      </c>
    </row>
    <row r="20" spans="1:5" ht="13.5" thickBot="1">
      <c r="A20" s="162">
        <v>2029</v>
      </c>
      <c r="B20" s="159">
        <v>39244280.520000003</v>
      </c>
      <c r="C20" s="158">
        <v>28596637.079999998</v>
      </c>
      <c r="D20" s="158">
        <f t="shared" si="0"/>
        <v>10647643.440000005</v>
      </c>
      <c r="E20" s="158">
        <v>190003275.08000001</v>
      </c>
    </row>
    <row r="21" spans="1:5" ht="13.5" thickBot="1">
      <c r="A21" s="162">
        <v>2030</v>
      </c>
      <c r="B21" s="159">
        <v>41560189.990000002</v>
      </c>
      <c r="C21" s="158">
        <v>31711844.350000001</v>
      </c>
      <c r="D21" s="158">
        <f t="shared" si="0"/>
        <v>9848345.6400000006</v>
      </c>
      <c r="E21" s="158">
        <v>199851620.72</v>
      </c>
    </row>
    <row r="22" spans="1:5" ht="13.5" thickBot="1">
      <c r="A22" s="162">
        <v>2031</v>
      </c>
      <c r="B22" s="159">
        <v>42792098.939999998</v>
      </c>
      <c r="C22" s="158">
        <v>31847908.120000001</v>
      </c>
      <c r="D22" s="158">
        <f t="shared" si="0"/>
        <v>10944190.819999997</v>
      </c>
      <c r="E22" s="158">
        <v>210795811.53999999</v>
      </c>
    </row>
    <row r="23" spans="1:5" ht="13.5" thickBot="1">
      <c r="A23" s="162">
        <v>2032</v>
      </c>
      <c r="B23" s="159">
        <v>43901109.740000002</v>
      </c>
      <c r="C23" s="158">
        <v>31469856.32</v>
      </c>
      <c r="D23" s="158">
        <f t="shared" si="0"/>
        <v>12431253.420000002</v>
      </c>
      <c r="E23" s="158">
        <v>223227064.96000001</v>
      </c>
    </row>
    <row r="24" spans="1:5" ht="13.5" thickBot="1">
      <c r="A24" s="162">
        <v>2033</v>
      </c>
      <c r="B24" s="159">
        <v>45108504.990000002</v>
      </c>
      <c r="C24" s="158">
        <v>31124290.800000001</v>
      </c>
      <c r="D24" s="158">
        <f t="shared" si="0"/>
        <v>13984214.190000001</v>
      </c>
      <c r="E24" s="158">
        <v>237211279.15000001</v>
      </c>
    </row>
    <row r="25" spans="1:5" ht="13.5" thickBot="1">
      <c r="A25" s="162">
        <v>2034</v>
      </c>
      <c r="B25" s="159">
        <v>46338299.950000003</v>
      </c>
      <c r="C25" s="158">
        <v>30608780.620000001</v>
      </c>
      <c r="D25" s="158">
        <f t="shared" si="0"/>
        <v>15729519.330000002</v>
      </c>
      <c r="E25" s="158">
        <v>252940798.47999999</v>
      </c>
    </row>
    <row r="26" spans="1:5" ht="13.5" thickBot="1">
      <c r="A26" s="162">
        <v>2035</v>
      </c>
      <c r="B26" s="159">
        <v>47721489.079999998</v>
      </c>
      <c r="C26" s="158">
        <v>30226965.050000001</v>
      </c>
      <c r="D26" s="158">
        <f t="shared" si="0"/>
        <v>17494524.029999997</v>
      </c>
      <c r="E26" s="158">
        <v>270435322.50999999</v>
      </c>
    </row>
    <row r="27" spans="1:5" ht="13.5" thickBot="1">
      <c r="A27" s="162">
        <v>2036</v>
      </c>
      <c r="B27" s="159">
        <v>50508811.479999997</v>
      </c>
      <c r="C27" s="158">
        <v>32944285.510000002</v>
      </c>
      <c r="D27" s="158">
        <f t="shared" si="0"/>
        <v>17564525.969999995</v>
      </c>
      <c r="E27" s="158">
        <v>287999848.48000002</v>
      </c>
    </row>
    <row r="28" spans="1:5" ht="13.5" thickBot="1">
      <c r="A28" s="162">
        <v>2037</v>
      </c>
      <c r="B28" s="159">
        <v>54460734.57</v>
      </c>
      <c r="C28" s="158">
        <v>38223839</v>
      </c>
      <c r="D28" s="158">
        <f t="shared" si="0"/>
        <v>16236895.57</v>
      </c>
      <c r="E28" s="158">
        <v>304236744.05000001</v>
      </c>
    </row>
    <row r="29" spans="1:5" ht="13.5" thickBot="1">
      <c r="A29" s="162">
        <v>2038</v>
      </c>
      <c r="B29" s="159">
        <v>57222372.130000003</v>
      </c>
      <c r="C29" s="158">
        <v>40729357.460000001</v>
      </c>
      <c r="D29" s="158">
        <f t="shared" si="0"/>
        <v>16493014.670000002</v>
      </c>
      <c r="E29" s="158">
        <v>320729758.72000003</v>
      </c>
    </row>
    <row r="30" spans="1:5" ht="13.5" thickBot="1">
      <c r="A30" s="162">
        <v>2039</v>
      </c>
      <c r="B30" s="159">
        <v>59292810.200000003</v>
      </c>
      <c r="C30" s="158">
        <v>41543548.649999999</v>
      </c>
      <c r="D30" s="158">
        <f t="shared" si="0"/>
        <v>17749261.550000004</v>
      </c>
      <c r="E30" s="158">
        <v>338479020.27999997</v>
      </c>
    </row>
    <row r="31" spans="1:5" ht="13.5" thickBot="1">
      <c r="A31" s="162">
        <v>2040</v>
      </c>
      <c r="B31" s="159">
        <v>61568798.289999999</v>
      </c>
      <c r="C31" s="158">
        <v>42595580.25</v>
      </c>
      <c r="D31" s="158">
        <f t="shared" si="0"/>
        <v>18973218.039999999</v>
      </c>
      <c r="E31" s="158">
        <v>357452238.31</v>
      </c>
    </row>
    <row r="32" spans="1:5" ht="13.5" thickBot="1">
      <c r="A32" s="162">
        <v>2041</v>
      </c>
      <c r="B32" s="159">
        <v>60467388.049999997</v>
      </c>
      <c r="C32" s="158">
        <v>43687053.729999997</v>
      </c>
      <c r="D32" s="158">
        <f t="shared" si="0"/>
        <v>16780334.32</v>
      </c>
      <c r="E32" s="158">
        <v>374232572.63</v>
      </c>
    </row>
    <row r="33" spans="1:5" ht="13.5" thickBot="1">
      <c r="A33" s="162">
        <v>2042</v>
      </c>
      <c r="B33" s="159">
        <v>65101056.020000003</v>
      </c>
      <c r="C33" s="158">
        <v>50859923.789999999</v>
      </c>
      <c r="D33" s="158">
        <f t="shared" si="0"/>
        <v>14241132.230000004</v>
      </c>
      <c r="E33" s="158">
        <v>388473704.86000001</v>
      </c>
    </row>
    <row r="34" spans="1:5" ht="13.5" thickBot="1">
      <c r="A34" s="162">
        <v>2043</v>
      </c>
      <c r="B34" s="159">
        <v>67261008.650000006</v>
      </c>
      <c r="C34" s="158">
        <v>52009611.609999999</v>
      </c>
      <c r="D34" s="158">
        <f t="shared" si="0"/>
        <v>15251397.040000007</v>
      </c>
      <c r="E34" s="158">
        <v>403725101.89999998</v>
      </c>
    </row>
    <row r="35" spans="1:5" ht="13.5" thickBot="1">
      <c r="A35" s="162">
        <v>2044</v>
      </c>
      <c r="B35" s="159">
        <v>69072746.609999999</v>
      </c>
      <c r="C35" s="158">
        <v>52119830.82</v>
      </c>
      <c r="D35" s="158">
        <f t="shared" si="0"/>
        <v>16952915.789999999</v>
      </c>
      <c r="E35" s="158">
        <v>420678017.69</v>
      </c>
    </row>
    <row r="36" spans="1:5" ht="13.5" thickBot="1">
      <c r="A36" s="162">
        <v>2045</v>
      </c>
      <c r="B36" s="159">
        <v>70526805.030000001</v>
      </c>
      <c r="C36" s="158">
        <v>51144475.780000001</v>
      </c>
      <c r="D36" s="158">
        <f t="shared" si="0"/>
        <v>19382329.25</v>
      </c>
      <c r="E36" s="158">
        <v>440060346.94</v>
      </c>
    </row>
    <row r="37" spans="1:5" ht="13.5" thickBot="1">
      <c r="A37" s="162">
        <v>2046</v>
      </c>
      <c r="B37" s="159">
        <v>72121322.290000007</v>
      </c>
      <c r="C37" s="158">
        <v>50190277.219999999</v>
      </c>
      <c r="D37" s="158">
        <f t="shared" si="0"/>
        <v>21931045.070000008</v>
      </c>
      <c r="E37" s="158">
        <v>461991392.00999999</v>
      </c>
    </row>
    <row r="38" spans="1:5" ht="13.5" thickBot="1">
      <c r="A38" s="162">
        <v>2047</v>
      </c>
      <c r="B38" s="159">
        <v>73864933.321999997</v>
      </c>
      <c r="C38" s="158">
        <v>49258947.710000001</v>
      </c>
      <c r="D38" s="158">
        <f t="shared" si="0"/>
        <v>24605985.611999996</v>
      </c>
      <c r="E38" s="158">
        <v>486597377.61000001</v>
      </c>
    </row>
    <row r="39" spans="1:5" ht="13.5" thickBot="1">
      <c r="A39" s="162">
        <v>2048</v>
      </c>
      <c r="B39" s="159">
        <v>76802338.959999993</v>
      </c>
      <c r="C39" s="158">
        <v>50603462.990000002</v>
      </c>
      <c r="D39" s="158">
        <f t="shared" si="0"/>
        <v>26198875.969999991</v>
      </c>
      <c r="E39" s="158">
        <v>512796253.58999997</v>
      </c>
    </row>
    <row r="40" spans="1:5" ht="13.5" thickBot="1">
      <c r="A40" s="162">
        <v>2049</v>
      </c>
      <c r="B40" s="159">
        <v>79880835.150000006</v>
      </c>
      <c r="C40" s="158">
        <v>51976738.07</v>
      </c>
      <c r="D40" s="158">
        <f t="shared" si="0"/>
        <v>27904097.080000006</v>
      </c>
      <c r="E40" s="158">
        <v>540700350.66999996</v>
      </c>
    </row>
    <row r="41" spans="1:5" ht="13.5" thickBot="1">
      <c r="A41" s="162">
        <v>2050</v>
      </c>
      <c r="B41" s="159">
        <v>72488834.730000004</v>
      </c>
      <c r="C41" s="158">
        <v>53314953.380000003</v>
      </c>
      <c r="D41" s="158">
        <f t="shared" si="0"/>
        <v>19173881.350000001</v>
      </c>
      <c r="E41" s="158">
        <v>559874232.01999998</v>
      </c>
    </row>
    <row r="42" spans="1:5" ht="13.5" thickBot="1">
      <c r="A42" s="162">
        <v>2051</v>
      </c>
      <c r="B42" s="159">
        <v>74537339.359999999</v>
      </c>
      <c r="C42" s="158">
        <v>54746477.829999998</v>
      </c>
      <c r="D42" s="158">
        <f t="shared" si="0"/>
        <v>19790861.530000001</v>
      </c>
      <c r="E42" s="158">
        <v>579665093.53999996</v>
      </c>
    </row>
    <row r="43" spans="1:5" ht="13.5" thickBot="1">
      <c r="A43" s="162">
        <v>2052</v>
      </c>
      <c r="B43" s="159">
        <v>76608743.989999995</v>
      </c>
      <c r="C43" s="158">
        <v>56142172</v>
      </c>
      <c r="D43" s="158">
        <f t="shared" si="0"/>
        <v>20466571.989999995</v>
      </c>
      <c r="E43" s="158">
        <v>600131665.52999997</v>
      </c>
    </row>
    <row r="44" spans="1:5" ht="13.5" thickBot="1">
      <c r="A44" s="162">
        <v>2053</v>
      </c>
      <c r="B44" s="159">
        <v>78705504.340000004</v>
      </c>
      <c r="C44" s="158">
        <v>57499717.020000003</v>
      </c>
      <c r="D44" s="158">
        <f t="shared" si="0"/>
        <v>21205787.32</v>
      </c>
      <c r="E44" s="158">
        <v>621337452.85000002</v>
      </c>
    </row>
    <row r="45" spans="1:5" ht="13.5" thickBot="1">
      <c r="A45" s="162">
        <v>2054</v>
      </c>
      <c r="B45" s="159">
        <v>80873257.909999996</v>
      </c>
      <c r="C45" s="158">
        <v>58906157.850000001</v>
      </c>
      <c r="D45" s="158">
        <f t="shared" si="0"/>
        <v>21967100.059999995</v>
      </c>
      <c r="E45" s="158">
        <v>643304552.90999997</v>
      </c>
    </row>
    <row r="46" spans="1:5" ht="13.5" thickBot="1">
      <c r="A46" s="162">
        <v>2055</v>
      </c>
      <c r="B46" s="159">
        <v>83093400.670000002</v>
      </c>
      <c r="C46" s="158">
        <v>60319877.5</v>
      </c>
      <c r="D46" s="158">
        <f t="shared" si="0"/>
        <v>22773523.170000002</v>
      </c>
      <c r="E46" s="158">
        <v>666078076.08000004</v>
      </c>
    </row>
    <row r="47" spans="1:5" ht="13.5" thickBot="1">
      <c r="A47" s="162">
        <v>2056</v>
      </c>
      <c r="B47" s="159">
        <v>85378979.980000004</v>
      </c>
      <c r="C47" s="158">
        <v>61762321.32</v>
      </c>
      <c r="D47" s="158">
        <f t="shared" si="0"/>
        <v>23616658.660000004</v>
      </c>
      <c r="E47" s="158">
        <v>689694734.74000001</v>
      </c>
    </row>
    <row r="48" spans="1:5" ht="13.5" thickBot="1">
      <c r="A48" s="162">
        <v>2057</v>
      </c>
      <c r="B48" s="159">
        <v>87698305.650000006</v>
      </c>
      <c r="C48" s="158">
        <v>63162779.780000001</v>
      </c>
      <c r="D48" s="158">
        <f t="shared" si="0"/>
        <v>24535525.870000005</v>
      </c>
      <c r="E48" s="158">
        <v>714230260.62</v>
      </c>
    </row>
    <row r="49" spans="1:5" ht="13.5" thickBot="1">
      <c r="A49" s="162">
        <v>2058</v>
      </c>
      <c r="B49" s="159">
        <v>90124130.239999995</v>
      </c>
      <c r="C49" s="158">
        <v>64663253.520000003</v>
      </c>
      <c r="D49" s="158">
        <f t="shared" si="0"/>
        <v>25460876.719999991</v>
      </c>
      <c r="E49" s="158">
        <v>739691137.34000003</v>
      </c>
    </row>
    <row r="50" spans="1:5">
      <c r="A50" s="358"/>
      <c r="B50" s="359"/>
      <c r="C50" s="360"/>
      <c r="D50" s="360"/>
      <c r="E50" s="961" t="s">
        <v>511</v>
      </c>
    </row>
    <row r="51" spans="1:5">
      <c r="A51" s="358"/>
      <c r="B51" s="359"/>
      <c r="C51" s="360"/>
      <c r="D51" s="360"/>
      <c r="E51" s="361"/>
    </row>
    <row r="52" spans="1:5">
      <c r="A52" s="283" t="s">
        <v>343</v>
      </c>
      <c r="B52" s="283"/>
      <c r="C52" s="283"/>
      <c r="D52" s="283"/>
      <c r="E52" s="283"/>
    </row>
    <row r="53" spans="1:5">
      <c r="A53" s="283" t="s">
        <v>468</v>
      </c>
      <c r="B53" s="283"/>
      <c r="C53" s="283"/>
      <c r="D53" s="283"/>
      <c r="E53" s="283"/>
    </row>
    <row r="54" spans="1:5">
      <c r="A54" s="283" t="s">
        <v>67</v>
      </c>
      <c r="B54" s="283"/>
      <c r="C54" s="283"/>
      <c r="D54" s="283"/>
      <c r="E54" s="283"/>
    </row>
    <row r="55" spans="1:5">
      <c r="A55" s="283" t="s">
        <v>344</v>
      </c>
      <c r="B55" s="283"/>
      <c r="C55" s="283"/>
      <c r="D55" s="283"/>
      <c r="E55" s="283"/>
    </row>
    <row r="56" spans="1:5">
      <c r="A56" s="283" t="s">
        <v>496</v>
      </c>
      <c r="B56" s="283"/>
      <c r="C56" s="283"/>
      <c r="D56" s="283"/>
      <c r="E56" s="283"/>
    </row>
    <row r="57" spans="1:5">
      <c r="A57" s="283"/>
      <c r="B57" s="283"/>
      <c r="C57" s="283"/>
      <c r="D57" s="283"/>
      <c r="E57" s="283"/>
    </row>
    <row r="58" spans="1:5" ht="13.5" thickBot="1">
      <c r="A58" s="122" t="s">
        <v>415</v>
      </c>
      <c r="B58" s="283"/>
      <c r="C58" s="283"/>
      <c r="D58" s="283"/>
      <c r="E58" s="283"/>
    </row>
    <row r="59" spans="1:5" ht="13.5" thickBot="1">
      <c r="A59" s="162">
        <v>2059</v>
      </c>
      <c r="B59" s="159">
        <v>92588248.079999998</v>
      </c>
      <c r="C59" s="158">
        <v>66120734.770000003</v>
      </c>
      <c r="D59" s="158">
        <f>B59-C59</f>
        <v>26467513.309999995</v>
      </c>
      <c r="E59" s="158">
        <v>766158650.64999998</v>
      </c>
    </row>
    <row r="60" spans="1:5" ht="13.5" thickBot="1">
      <c r="A60" s="162">
        <v>2060</v>
      </c>
      <c r="B60" s="159">
        <v>95130034.400000006</v>
      </c>
      <c r="C60" s="158">
        <v>67606990.859999999</v>
      </c>
      <c r="D60" s="158">
        <f t="shared" ref="D60:D92" si="1">B60-C60</f>
        <v>27523043.540000007</v>
      </c>
      <c r="E60" s="158">
        <v>793681694.19000006</v>
      </c>
    </row>
    <row r="61" spans="1:5" ht="13.5" thickBot="1">
      <c r="A61" s="162">
        <v>2061</v>
      </c>
      <c r="B61" s="159">
        <v>97716487.609999999</v>
      </c>
      <c r="C61" s="158">
        <v>69047051.549999997</v>
      </c>
      <c r="D61" s="158">
        <f t="shared" si="1"/>
        <v>28669436.060000002</v>
      </c>
      <c r="E61" s="158">
        <v>822351130.24000001</v>
      </c>
    </row>
    <row r="62" spans="1:5" ht="13.5" thickBot="1">
      <c r="A62" s="162">
        <v>2062</v>
      </c>
      <c r="B62" s="159">
        <v>100425320</v>
      </c>
      <c r="C62" s="158">
        <v>70591352.980000004</v>
      </c>
      <c r="D62" s="158">
        <f t="shared" si="1"/>
        <v>29833967.019999996</v>
      </c>
      <c r="E62" s="158">
        <v>852185097.25999999</v>
      </c>
    </row>
    <row r="63" spans="1:5" ht="13.5" thickBot="1">
      <c r="A63" s="162">
        <v>2063</v>
      </c>
      <c r="B63" s="159">
        <v>103184910.75</v>
      </c>
      <c r="C63" s="158">
        <v>72088309.489999995</v>
      </c>
      <c r="D63" s="158">
        <f t="shared" si="1"/>
        <v>31096601.260000005</v>
      </c>
      <c r="E63" s="158">
        <v>883281698.50999999</v>
      </c>
    </row>
    <row r="64" spans="1:5" ht="13.5" thickBot="1">
      <c r="A64" s="162">
        <v>2064</v>
      </c>
      <c r="B64" s="159">
        <v>106037683.01000001</v>
      </c>
      <c r="C64" s="158">
        <v>73613929.870000005</v>
      </c>
      <c r="D64" s="158">
        <f t="shared" si="1"/>
        <v>32423753.140000001</v>
      </c>
      <c r="E64" s="158">
        <v>915705451.64999998</v>
      </c>
    </row>
    <row r="65" spans="1:5" s="571" customFormat="1" ht="13.5" thickBot="1">
      <c r="A65" s="568">
        <v>2065</v>
      </c>
      <c r="B65" s="569">
        <v>108949406.84</v>
      </c>
      <c r="C65" s="570">
        <v>75088725.560000002</v>
      </c>
      <c r="D65" s="158">
        <f t="shared" si="1"/>
        <v>33860681.280000001</v>
      </c>
      <c r="E65" s="570">
        <v>949566132.92999995</v>
      </c>
    </row>
    <row r="66" spans="1:5" ht="13.5" thickBot="1">
      <c r="A66" s="162">
        <v>2066</v>
      </c>
      <c r="B66" s="159">
        <v>112003221.53</v>
      </c>
      <c r="C66" s="158">
        <v>76672068.299999997</v>
      </c>
      <c r="D66" s="158">
        <f t="shared" si="1"/>
        <v>35331153.230000004</v>
      </c>
      <c r="E66" s="158">
        <v>984897286.15999997</v>
      </c>
    </row>
    <row r="67" spans="1:5" ht="13.5" thickBot="1">
      <c r="A67" s="162">
        <v>2067</v>
      </c>
      <c r="B67" s="159">
        <v>115124068.84</v>
      </c>
      <c r="C67" s="158">
        <v>78203279.030000001</v>
      </c>
      <c r="D67" s="158">
        <f t="shared" si="1"/>
        <v>36920789.810000002</v>
      </c>
      <c r="E67" s="158">
        <v>1021818075.98</v>
      </c>
    </row>
    <row r="68" spans="1:5" ht="13.5" thickBot="1">
      <c r="A68" s="162">
        <v>2068</v>
      </c>
      <c r="B68" s="159">
        <v>80071622.829999998</v>
      </c>
      <c r="C68" s="158">
        <v>79762857.689999998</v>
      </c>
      <c r="D68" s="158">
        <f t="shared" si="1"/>
        <v>308765.1400000006</v>
      </c>
      <c r="E68" s="158">
        <v>1022126841.12</v>
      </c>
    </row>
    <row r="69" spans="1:5" ht="13.5" thickBot="1">
      <c r="A69" s="162">
        <v>2069</v>
      </c>
      <c r="B69" s="159">
        <v>80363969.519999996</v>
      </c>
      <c r="C69" s="158">
        <v>81351306.230000004</v>
      </c>
      <c r="D69" s="158">
        <f t="shared" si="1"/>
        <v>-987336.71000000834</v>
      </c>
      <c r="E69" s="158">
        <v>1021139504.4</v>
      </c>
    </row>
    <row r="70" spans="1:5" ht="13.5" thickBot="1">
      <c r="A70" s="162">
        <v>2070</v>
      </c>
      <c r="B70" s="159">
        <v>80582547.879999995</v>
      </c>
      <c r="C70" s="158">
        <v>82883115.239999995</v>
      </c>
      <c r="D70" s="158">
        <f t="shared" si="1"/>
        <v>-2300567.3599999994</v>
      </c>
      <c r="E70" s="158">
        <v>1018838937.05</v>
      </c>
    </row>
    <row r="71" spans="1:5" ht="13.5" thickBot="1">
      <c r="A71" s="162">
        <v>2071</v>
      </c>
      <c r="B71" s="159">
        <v>80726388.560000002</v>
      </c>
      <c r="C71" s="158">
        <v>84529588.109999999</v>
      </c>
      <c r="D71" s="158">
        <f t="shared" si="1"/>
        <v>-3803199.549999997</v>
      </c>
      <c r="E71" s="158">
        <v>1015035737.5</v>
      </c>
    </row>
    <row r="72" spans="1:5" ht="13.5" thickBot="1">
      <c r="A72" s="162">
        <v>2072</v>
      </c>
      <c r="B72" s="159">
        <v>80784186.680000007</v>
      </c>
      <c r="C72" s="158">
        <v>86117920.510000005</v>
      </c>
      <c r="D72" s="158">
        <f t="shared" si="1"/>
        <v>-5333733.8299999982</v>
      </c>
      <c r="E72" s="158">
        <v>1009702003.67</v>
      </c>
    </row>
    <row r="73" spans="1:5" ht="13.5" thickBot="1">
      <c r="A73" s="162">
        <v>2073</v>
      </c>
      <c r="B73" s="159">
        <v>80754328.189999998</v>
      </c>
      <c r="C73" s="158">
        <v>87824456.829999998</v>
      </c>
      <c r="D73" s="158">
        <f t="shared" si="1"/>
        <v>-7070128.6400000006</v>
      </c>
      <c r="E73" s="158">
        <v>1002631875.03</v>
      </c>
    </row>
    <row r="74" spans="1:5" ht="13.5" thickBot="1">
      <c r="A74" s="162">
        <v>2074</v>
      </c>
      <c r="B74" s="159">
        <v>80624522.439999998</v>
      </c>
      <c r="C74" s="158">
        <v>89471312.469999999</v>
      </c>
      <c r="D74" s="158">
        <f t="shared" si="1"/>
        <v>-8846790.0300000012</v>
      </c>
      <c r="E74" s="158">
        <v>993785085</v>
      </c>
    </row>
    <row r="75" spans="1:5" ht="13.5" thickBot="1">
      <c r="A75" s="162">
        <v>2075</v>
      </c>
      <c r="B75" s="159">
        <v>80392415.260000005</v>
      </c>
      <c r="C75" s="158">
        <v>91147535.629999995</v>
      </c>
      <c r="D75" s="158">
        <f t="shared" si="1"/>
        <v>-10755120.36999999</v>
      </c>
      <c r="E75" s="158">
        <v>983029964.63999999</v>
      </c>
    </row>
    <row r="76" spans="1:5" ht="13.5" thickBot="1">
      <c r="A76" s="162">
        <v>2076</v>
      </c>
      <c r="B76" s="159">
        <v>80050169.299999997</v>
      </c>
      <c r="C76" s="158">
        <v>92759797.019999996</v>
      </c>
      <c r="D76" s="158">
        <f t="shared" si="1"/>
        <v>-12709627.719999999</v>
      </c>
      <c r="E76" s="158">
        <v>970320336.90999997</v>
      </c>
    </row>
    <row r="77" spans="1:5" ht="13.5" thickBot="1">
      <c r="A77" s="162">
        <v>2077</v>
      </c>
      <c r="B77" s="159">
        <v>79595077.579999998</v>
      </c>
      <c r="C77" s="158">
        <v>94494913.219999999</v>
      </c>
      <c r="D77" s="158">
        <f t="shared" si="1"/>
        <v>-14899835.640000001</v>
      </c>
      <c r="E77" s="158">
        <v>955420501.27999997</v>
      </c>
    </row>
    <row r="78" spans="1:5" ht="13.5" thickBot="1">
      <c r="A78" s="162">
        <v>2078</v>
      </c>
      <c r="B78" s="159">
        <v>79013062.680000007</v>
      </c>
      <c r="C78" s="158">
        <v>96164326.340000004</v>
      </c>
      <c r="D78" s="158">
        <f t="shared" si="1"/>
        <v>-17151263.659999996</v>
      </c>
      <c r="E78" s="158">
        <v>938269237.62</v>
      </c>
    </row>
    <row r="79" spans="1:5" ht="13.5" thickBot="1">
      <c r="A79" s="162">
        <v>2079</v>
      </c>
      <c r="B79" s="159">
        <v>78300516.950000003</v>
      </c>
      <c r="C79" s="158">
        <v>97960349.879999995</v>
      </c>
      <c r="D79" s="158">
        <f t="shared" si="1"/>
        <v>-19659832.929999992</v>
      </c>
      <c r="E79" s="158">
        <v>918609404.69000006</v>
      </c>
    </row>
    <row r="80" spans="1:5" ht="13.5" thickBot="1">
      <c r="A80" s="162">
        <v>2080</v>
      </c>
      <c r="B80" s="159">
        <v>77442078.390000001</v>
      </c>
      <c r="C80" s="158">
        <v>99688881.939999998</v>
      </c>
      <c r="D80" s="158">
        <f t="shared" si="1"/>
        <v>-22246803.549999997</v>
      </c>
      <c r="E80" s="158">
        <v>896362601.13999999</v>
      </c>
    </row>
    <row r="81" spans="1:5" ht="13.5" thickBot="1">
      <c r="A81" s="162">
        <v>2081</v>
      </c>
      <c r="B81" s="159">
        <v>76433110.409999996</v>
      </c>
      <c r="C81" s="158">
        <v>101447005.90000001</v>
      </c>
      <c r="D81" s="158">
        <f t="shared" si="1"/>
        <v>-25013895.49000001</v>
      </c>
      <c r="E81" s="158">
        <v>871348705.64999998</v>
      </c>
    </row>
    <row r="82" spans="1:5" ht="13.5" thickBot="1">
      <c r="A82" s="162">
        <v>2082</v>
      </c>
      <c r="B82" s="159">
        <v>75262874.180000007</v>
      </c>
      <c r="C82" s="158">
        <v>103235217.41</v>
      </c>
      <c r="D82" s="158">
        <f t="shared" si="1"/>
        <v>-27972343.229999989</v>
      </c>
      <c r="E82" s="158">
        <v>843376362.41999996</v>
      </c>
    </row>
    <row r="83" spans="1:5" ht="13.5" thickBot="1">
      <c r="A83" s="162">
        <v>2083</v>
      </c>
      <c r="B83" s="159">
        <v>73919957.810000002</v>
      </c>
      <c r="C83" s="158">
        <v>105125565.28</v>
      </c>
      <c r="D83" s="158">
        <f t="shared" si="1"/>
        <v>-31205607.469999999</v>
      </c>
      <c r="E83" s="158">
        <v>812170754.95000005</v>
      </c>
    </row>
    <row r="84" spans="1:5" ht="13.5" thickBot="1">
      <c r="A84" s="162">
        <v>2084</v>
      </c>
      <c r="B84" s="159">
        <v>72387942.769999996</v>
      </c>
      <c r="C84" s="158">
        <v>106871143.56999999</v>
      </c>
      <c r="D84" s="158">
        <f t="shared" si="1"/>
        <v>-34483200.799999997</v>
      </c>
      <c r="E84" s="158">
        <v>777687554.14999998</v>
      </c>
    </row>
    <row r="85" spans="1:5" ht="13.5" thickBot="1">
      <c r="A85" s="162">
        <v>2085</v>
      </c>
      <c r="B85" s="159">
        <v>70664240.829999998</v>
      </c>
      <c r="C85" s="158">
        <v>108752195.15000001</v>
      </c>
      <c r="D85" s="158">
        <f t="shared" si="1"/>
        <v>-38087954.320000008</v>
      </c>
      <c r="E85" s="158">
        <v>739599599.83000004</v>
      </c>
    </row>
    <row r="86" spans="1:5" ht="13.5" thickBot="1">
      <c r="A86" s="162">
        <v>2086</v>
      </c>
      <c r="B86" s="159">
        <v>68729294.920000002</v>
      </c>
      <c r="C86" s="158">
        <v>110665392.78</v>
      </c>
      <c r="D86" s="158">
        <f t="shared" si="1"/>
        <v>-41936097.859999999</v>
      </c>
      <c r="E86" s="158">
        <v>697663501.39699996</v>
      </c>
    </row>
    <row r="87" spans="1:5" ht="13.5" thickBot="1">
      <c r="A87" s="162">
        <v>2087</v>
      </c>
      <c r="B87" s="159">
        <v>66568575.229999997</v>
      </c>
      <c r="C87" s="158">
        <v>112501218.61</v>
      </c>
      <c r="D87" s="158">
        <f t="shared" si="1"/>
        <v>-45932643.380000003</v>
      </c>
      <c r="E87" s="158">
        <v>651730858.59000003</v>
      </c>
    </row>
    <row r="88" spans="1:5" ht="13.5" thickBot="1">
      <c r="A88" s="162">
        <v>2088</v>
      </c>
      <c r="B88" s="159">
        <v>64173252.32</v>
      </c>
      <c r="C88" s="158">
        <v>114478723.48</v>
      </c>
      <c r="D88" s="158">
        <f t="shared" si="1"/>
        <v>-50305471.160000004</v>
      </c>
      <c r="E88" s="158">
        <v>601425387.41999996</v>
      </c>
    </row>
    <row r="89" spans="1:5" ht="13.5" thickBot="1">
      <c r="A89" s="162">
        <v>2089</v>
      </c>
      <c r="B89" s="159">
        <v>61520825.030000001</v>
      </c>
      <c r="C89" s="158">
        <v>116376698.11</v>
      </c>
      <c r="D89" s="158">
        <f t="shared" si="1"/>
        <v>-54855873.079999998</v>
      </c>
      <c r="E89" s="158">
        <v>546569514.34000003</v>
      </c>
    </row>
    <row r="90" spans="1:5" ht="13.5" thickBot="1">
      <c r="A90" s="162">
        <v>2090</v>
      </c>
      <c r="B90" s="159">
        <v>58600715.770000003</v>
      </c>
      <c r="C90" s="158">
        <v>118305691.31</v>
      </c>
      <c r="D90" s="158">
        <f t="shared" si="1"/>
        <v>-59704975.539999999</v>
      </c>
      <c r="E90" s="158">
        <v>486864538.80000001</v>
      </c>
    </row>
    <row r="91" spans="1:5" ht="13.5" thickBot="1">
      <c r="A91" s="162">
        <v>2091</v>
      </c>
      <c r="B91" s="159">
        <v>52960757.829999998</v>
      </c>
      <c r="C91" s="158">
        <v>120382829.18000001</v>
      </c>
      <c r="D91" s="158">
        <f t="shared" si="1"/>
        <v>-67422071.350000009</v>
      </c>
      <c r="E91" s="158">
        <v>419442467.44999999</v>
      </c>
    </row>
    <row r="92" spans="1:5" ht="13.5" thickBot="1">
      <c r="A92" s="162">
        <v>2092</v>
      </c>
      <c r="B92" s="159">
        <v>49634706.469999999</v>
      </c>
      <c r="C92" s="158">
        <v>122377073.78</v>
      </c>
      <c r="D92" s="158">
        <f t="shared" si="1"/>
        <v>-72742367.310000002</v>
      </c>
      <c r="E92" s="158">
        <v>346700100.13999999</v>
      </c>
    </row>
    <row r="93" spans="1:5">
      <c r="A93" s="234" t="s">
        <v>504</v>
      </c>
    </row>
    <row r="94" spans="1:5">
      <c r="A94" s="234" t="s">
        <v>503</v>
      </c>
    </row>
    <row r="108" spans="5:5">
      <c r="E108" s="362"/>
    </row>
  </sheetData>
  <mergeCells count="2">
    <mergeCell ref="A7:E7"/>
    <mergeCell ref="A8:E8"/>
  </mergeCells>
  <pageMargins left="0.78740157480314965" right="0.27559055118110237" top="0.78740157480314965" bottom="0.78740157480314965" header="0.31496062992125984" footer="0.31496062992125984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90" zoomScaleNormal="90" workbookViewId="0">
      <selection activeCell="A66" sqref="A66:D66"/>
    </sheetView>
  </sheetViews>
  <sheetFormatPr defaultRowHeight="11.25"/>
  <cols>
    <col min="1" max="1" width="60.85546875" style="23" customWidth="1"/>
    <col min="2" max="2" width="21.42578125" style="23" customWidth="1"/>
    <col min="3" max="3" width="18.5703125" style="23" customWidth="1"/>
    <col min="4" max="4" width="18.28515625" style="23" customWidth="1"/>
    <col min="5" max="7" width="9.140625" style="23"/>
    <col min="8" max="8" width="16.7109375" style="23" customWidth="1"/>
    <col min="9" max="16384" width="9.140625" style="23"/>
  </cols>
  <sheetData>
    <row r="1" spans="1:8">
      <c r="A1" s="886"/>
      <c r="B1" s="886"/>
      <c r="C1" s="886"/>
      <c r="D1" s="886"/>
      <c r="E1" s="125"/>
    </row>
    <row r="2" spans="1:8" ht="19.5">
      <c r="A2" s="887" t="s">
        <v>345</v>
      </c>
      <c r="B2" s="887"/>
      <c r="C2" s="887"/>
      <c r="D2" s="887"/>
      <c r="E2" s="125"/>
    </row>
    <row r="3" spans="1:8" ht="16.5">
      <c r="A3" s="699" t="s">
        <v>468</v>
      </c>
      <c r="B3" s="699"/>
      <c r="C3" s="699"/>
      <c r="D3" s="699"/>
      <c r="E3" s="125"/>
    </row>
    <row r="4" spans="1:8" ht="16.5">
      <c r="A4" s="699" t="s">
        <v>28</v>
      </c>
      <c r="B4" s="699"/>
      <c r="C4" s="699"/>
      <c r="D4" s="699"/>
      <c r="E4" s="125"/>
    </row>
    <row r="5" spans="1:8" ht="16.5">
      <c r="A5" s="699" t="s">
        <v>416</v>
      </c>
      <c r="B5" s="699"/>
      <c r="C5" s="699"/>
      <c r="D5" s="699"/>
      <c r="E5" s="125"/>
    </row>
    <row r="6" spans="1:8" ht="15" customHeight="1">
      <c r="A6" s="896" t="s">
        <v>409</v>
      </c>
      <c r="B6" s="896"/>
      <c r="C6" s="896"/>
      <c r="D6" s="896"/>
      <c r="E6" s="125"/>
    </row>
    <row r="7" spans="1:8" ht="15" customHeight="1">
      <c r="A7" s="897" t="s">
        <v>56</v>
      </c>
      <c r="B7" s="897"/>
      <c r="C7" s="897"/>
      <c r="D7" s="897"/>
      <c r="E7" s="125"/>
    </row>
    <row r="8" spans="1:8" ht="15" customHeight="1">
      <c r="A8" s="888">
        <v>2021</v>
      </c>
      <c r="B8" s="888"/>
      <c r="C8" s="888"/>
      <c r="D8" s="888"/>
      <c r="E8" s="125"/>
    </row>
    <row r="9" spans="1:8" ht="9.9499999999999993" customHeight="1">
      <c r="A9" s="889"/>
      <c r="B9" s="889"/>
      <c r="C9" s="889"/>
      <c r="D9" s="889"/>
      <c r="E9" s="125"/>
    </row>
    <row r="10" spans="1:8" ht="13.5" thickBot="1">
      <c r="A10" s="892" t="s">
        <v>287</v>
      </c>
      <c r="B10" s="892"/>
      <c r="C10" s="892"/>
      <c r="D10" s="892"/>
      <c r="E10" s="125"/>
    </row>
    <row r="11" spans="1:8" ht="13.5" thickBot="1">
      <c r="A11" s="893" t="s">
        <v>185</v>
      </c>
      <c r="B11" s="893"/>
      <c r="C11" s="894"/>
      <c r="D11" s="894"/>
      <c r="E11" s="125"/>
    </row>
    <row r="12" spans="1:8" ht="13.5" thickBot="1">
      <c r="A12" s="890" t="s">
        <v>186</v>
      </c>
      <c r="B12" s="890"/>
      <c r="C12" s="891"/>
      <c r="D12" s="891"/>
      <c r="E12" s="126"/>
    </row>
    <row r="13" spans="1:8" ht="13.5" thickBot="1">
      <c r="A13" s="363" t="s">
        <v>187</v>
      </c>
      <c r="B13" s="596">
        <v>2019</v>
      </c>
      <c r="C13" s="364">
        <v>2018</v>
      </c>
      <c r="D13" s="365">
        <v>2017</v>
      </c>
      <c r="E13" s="127"/>
    </row>
    <row r="14" spans="1:8" ht="13.5" customHeight="1" thickBot="1">
      <c r="A14" s="366" t="s">
        <v>132</v>
      </c>
      <c r="B14" s="603">
        <v>26090757.82</v>
      </c>
      <c r="C14" s="367">
        <f>C15+C24+C34+C38</f>
        <v>20506068.449999999</v>
      </c>
      <c r="D14" s="367">
        <f>D15+D34+D40</f>
        <v>11874872.649999999</v>
      </c>
      <c r="E14" s="127"/>
    </row>
    <row r="15" spans="1:8" ht="13.5" customHeight="1" thickBot="1">
      <c r="A15" s="368" t="s">
        <v>188</v>
      </c>
      <c r="B15" s="604">
        <v>3921253.15</v>
      </c>
      <c r="C15" s="367">
        <v>4356779.12</v>
      </c>
      <c r="D15" s="367">
        <v>4475381.47</v>
      </c>
      <c r="E15" s="127"/>
      <c r="H15" s="538"/>
    </row>
    <row r="16" spans="1:8" ht="13.5" customHeight="1" thickBot="1">
      <c r="A16" s="369" t="s">
        <v>189</v>
      </c>
      <c r="B16" s="605">
        <v>3921253.15</v>
      </c>
      <c r="C16" s="367">
        <v>4356779.12</v>
      </c>
      <c r="D16" s="367">
        <v>4475381.47</v>
      </c>
      <c r="E16" s="127"/>
      <c r="H16" s="583"/>
    </row>
    <row r="17" spans="1:8" ht="13.5" customHeight="1" thickBot="1">
      <c r="A17" s="370" t="s">
        <v>190</v>
      </c>
      <c r="B17" s="606">
        <v>3078183.72</v>
      </c>
      <c r="C17" s="371">
        <v>3404043.63</v>
      </c>
      <c r="D17" s="371">
        <v>1694377.27</v>
      </c>
      <c r="E17" s="127"/>
      <c r="H17" s="583"/>
    </row>
    <row r="18" spans="1:8" ht="13.5" customHeight="1" thickBot="1">
      <c r="A18" s="370" t="s">
        <v>191</v>
      </c>
      <c r="B18" s="607">
        <v>843069.43</v>
      </c>
      <c r="C18" s="371">
        <v>952735.49</v>
      </c>
      <c r="D18" s="371">
        <v>2781004.2</v>
      </c>
      <c r="E18" s="127"/>
    </row>
    <row r="19" spans="1:8" ht="13.5" customHeight="1" thickBot="1">
      <c r="A19" s="370" t="s">
        <v>192</v>
      </c>
      <c r="B19" s="599"/>
      <c r="C19" s="372">
        <v>0</v>
      </c>
      <c r="D19" s="372">
        <v>0</v>
      </c>
      <c r="E19" s="127"/>
    </row>
    <row r="20" spans="1:8" ht="13.5" customHeight="1" thickBot="1">
      <c r="A20" s="373" t="s">
        <v>193</v>
      </c>
      <c r="B20" s="600"/>
      <c r="C20" s="372">
        <v>0</v>
      </c>
      <c r="D20" s="372">
        <v>0</v>
      </c>
      <c r="E20" s="127"/>
    </row>
    <row r="21" spans="1:8" ht="13.5" customHeight="1" thickBot="1">
      <c r="A21" s="370" t="s">
        <v>190</v>
      </c>
      <c r="B21" s="599"/>
      <c r="C21" s="372">
        <v>0</v>
      </c>
      <c r="D21" s="372">
        <v>0</v>
      </c>
      <c r="E21" s="127"/>
    </row>
    <row r="22" spans="1:8" ht="13.5" customHeight="1" thickBot="1">
      <c r="A22" s="370" t="s">
        <v>191</v>
      </c>
      <c r="B22" s="599"/>
      <c r="C22" s="372">
        <v>0</v>
      </c>
      <c r="D22" s="372">
        <v>0</v>
      </c>
      <c r="E22" s="127"/>
    </row>
    <row r="23" spans="1:8" ht="13.5" customHeight="1" thickBot="1">
      <c r="A23" s="370" t="s">
        <v>192</v>
      </c>
      <c r="B23" s="599"/>
      <c r="C23" s="372">
        <v>0</v>
      </c>
      <c r="D23" s="372">
        <v>0</v>
      </c>
      <c r="E23" s="127"/>
    </row>
    <row r="24" spans="1:8" ht="13.5" customHeight="1" thickBot="1">
      <c r="A24" s="374" t="s">
        <v>194</v>
      </c>
      <c r="B24" s="608">
        <v>9346066.5600000005</v>
      </c>
      <c r="C24" s="371">
        <v>9992263.5700000003</v>
      </c>
      <c r="D24" s="371">
        <v>4888036.75</v>
      </c>
      <c r="E24" s="127"/>
    </row>
    <row r="25" spans="1:8" ht="13.5" customHeight="1" thickBot="1">
      <c r="A25" s="373" t="s">
        <v>189</v>
      </c>
      <c r="B25" s="600"/>
      <c r="C25" s="372">
        <v>0</v>
      </c>
      <c r="D25" s="372">
        <v>0</v>
      </c>
      <c r="E25" s="127"/>
    </row>
    <row r="26" spans="1:8" ht="13.5" customHeight="1" thickBot="1">
      <c r="A26" s="370" t="s">
        <v>190</v>
      </c>
      <c r="B26" s="599"/>
      <c r="C26" s="372">
        <v>0</v>
      </c>
      <c r="D26" s="372">
        <v>0</v>
      </c>
      <c r="E26" s="127"/>
    </row>
    <row r="27" spans="1:8" ht="13.5" customHeight="1" thickBot="1">
      <c r="A27" s="370" t="s">
        <v>191</v>
      </c>
      <c r="B27" s="599"/>
      <c r="C27" s="372">
        <v>0</v>
      </c>
      <c r="D27" s="372">
        <v>0</v>
      </c>
      <c r="E27" s="127"/>
    </row>
    <row r="28" spans="1:8" ht="13.5" customHeight="1" thickBot="1">
      <c r="A28" s="370" t="s">
        <v>192</v>
      </c>
      <c r="B28" s="599"/>
      <c r="C28" s="372">
        <v>0</v>
      </c>
      <c r="D28" s="372">
        <v>0</v>
      </c>
      <c r="E28" s="127"/>
    </row>
    <row r="29" spans="1:8" ht="13.5" customHeight="1" thickBot="1">
      <c r="A29" s="373" t="s">
        <v>193</v>
      </c>
      <c r="B29" s="600"/>
      <c r="C29" s="372">
        <v>0</v>
      </c>
      <c r="D29" s="372">
        <v>0</v>
      </c>
      <c r="E29" s="127"/>
    </row>
    <row r="30" spans="1:8" ht="13.5" customHeight="1" thickBot="1">
      <c r="A30" s="370" t="s">
        <v>190</v>
      </c>
      <c r="B30" s="599"/>
      <c r="C30" s="372">
        <v>0</v>
      </c>
      <c r="D30" s="372">
        <v>0</v>
      </c>
      <c r="E30" s="127"/>
    </row>
    <row r="31" spans="1:8" ht="13.5" customHeight="1" thickBot="1">
      <c r="A31" s="370" t="s">
        <v>191</v>
      </c>
      <c r="B31" s="599"/>
      <c r="C31" s="372">
        <v>0</v>
      </c>
      <c r="D31" s="372">
        <v>0</v>
      </c>
      <c r="E31" s="127"/>
    </row>
    <row r="32" spans="1:8" ht="13.5" customHeight="1" thickBot="1">
      <c r="A32" s="370" t="s">
        <v>192</v>
      </c>
      <c r="B32" s="599"/>
      <c r="C32" s="372">
        <v>0</v>
      </c>
      <c r="D32" s="372">
        <v>0</v>
      </c>
      <c r="E32" s="127"/>
    </row>
    <row r="33" spans="1:5" ht="13.5" customHeight="1" thickBot="1">
      <c r="A33" s="373" t="s">
        <v>195</v>
      </c>
      <c r="B33" s="600"/>
      <c r="C33" s="372">
        <v>0</v>
      </c>
      <c r="D33" s="371">
        <v>2227037.54</v>
      </c>
      <c r="E33" s="127"/>
    </row>
    <row r="34" spans="1:5" ht="13.5" customHeight="1" thickBot="1">
      <c r="A34" s="375" t="s">
        <v>134</v>
      </c>
      <c r="B34" s="609">
        <v>8294436.1799999997</v>
      </c>
      <c r="C34" s="371">
        <v>6130345.0199999996</v>
      </c>
      <c r="D34" s="371">
        <v>7399491.1799999997</v>
      </c>
      <c r="E34" s="127"/>
    </row>
    <row r="35" spans="1:5" ht="13.5" customHeight="1" thickBot="1">
      <c r="A35" s="373" t="s">
        <v>196</v>
      </c>
      <c r="B35" s="600"/>
      <c r="C35" s="372"/>
      <c r="D35" s="372">
        <v>0</v>
      </c>
      <c r="E35" s="127"/>
    </row>
    <row r="36" spans="1:5" ht="13.5" customHeight="1" thickBot="1">
      <c r="A36" s="373" t="s">
        <v>197</v>
      </c>
      <c r="B36" s="600"/>
      <c r="C36" s="372">
        <v>0</v>
      </c>
      <c r="D36" s="372">
        <v>0</v>
      </c>
      <c r="E36" s="127"/>
    </row>
    <row r="37" spans="1:5" ht="13.5" customHeight="1" thickBot="1">
      <c r="A37" s="373" t="s">
        <v>198</v>
      </c>
      <c r="B37" s="600"/>
      <c r="C37" s="372">
        <v>0</v>
      </c>
      <c r="D37" s="372">
        <v>0</v>
      </c>
      <c r="E37" s="127"/>
    </row>
    <row r="38" spans="1:5" ht="13.5" customHeight="1" thickBot="1">
      <c r="A38" s="368" t="s">
        <v>135</v>
      </c>
      <c r="B38" s="604">
        <v>76263.28</v>
      </c>
      <c r="C38" s="575">
        <f>C41+C42</f>
        <v>26680.739999999998</v>
      </c>
      <c r="D38" s="372">
        <v>0</v>
      </c>
      <c r="E38" s="127"/>
    </row>
    <row r="39" spans="1:5" ht="13.5" customHeight="1" thickBot="1">
      <c r="A39" s="375" t="s">
        <v>199</v>
      </c>
      <c r="B39" s="602"/>
      <c r="C39" s="372">
        <v>0</v>
      </c>
      <c r="D39" s="372">
        <v>0</v>
      </c>
      <c r="E39" s="127"/>
    </row>
    <row r="40" spans="1:5" ht="13.5" customHeight="1" thickBot="1">
      <c r="A40" s="375" t="s">
        <v>136</v>
      </c>
      <c r="B40" s="602"/>
      <c r="C40" s="372">
        <v>0</v>
      </c>
      <c r="D40" s="372">
        <v>0</v>
      </c>
      <c r="E40" s="127"/>
    </row>
    <row r="41" spans="1:5" ht="13.5" customHeight="1" thickBot="1">
      <c r="A41" s="373" t="s">
        <v>200</v>
      </c>
      <c r="B41" s="610">
        <v>69884.87</v>
      </c>
      <c r="C41" s="371">
        <v>21760</v>
      </c>
      <c r="D41" s="372">
        <v>0</v>
      </c>
      <c r="E41" s="127"/>
    </row>
    <row r="42" spans="1:5" ht="13.5" customHeight="1" thickBot="1">
      <c r="A42" s="373" t="s">
        <v>201</v>
      </c>
      <c r="B42" s="610">
        <v>6378.41</v>
      </c>
      <c r="C42" s="371">
        <v>4920.74</v>
      </c>
      <c r="D42" s="371">
        <v>984039.33</v>
      </c>
      <c r="E42" s="127"/>
    </row>
    <row r="43" spans="1:5" ht="13.5" customHeight="1" thickBot="1">
      <c r="A43" s="374" t="s">
        <v>66</v>
      </c>
      <c r="B43" s="601"/>
      <c r="C43" s="372">
        <v>0</v>
      </c>
      <c r="D43" s="372">
        <v>0</v>
      </c>
      <c r="E43" s="127"/>
    </row>
    <row r="44" spans="1:5" ht="13.5" customHeight="1" thickBot="1">
      <c r="A44" s="375" t="s">
        <v>202</v>
      </c>
      <c r="B44" s="602"/>
      <c r="C44" s="372">
        <v>0</v>
      </c>
      <c r="D44" s="372">
        <v>0</v>
      </c>
      <c r="E44" s="127"/>
    </row>
    <row r="45" spans="1:5" ht="13.5" customHeight="1" thickBot="1">
      <c r="A45" s="375" t="s">
        <v>203</v>
      </c>
      <c r="B45" s="602"/>
      <c r="C45" s="372">
        <v>0</v>
      </c>
      <c r="D45" s="372">
        <v>0</v>
      </c>
      <c r="E45" s="127"/>
    </row>
    <row r="46" spans="1:5" ht="13.5" customHeight="1" thickBot="1">
      <c r="A46" s="375" t="s">
        <v>204</v>
      </c>
      <c r="B46" s="602"/>
      <c r="C46" s="372">
        <v>0</v>
      </c>
      <c r="D46" s="372">
        <v>0</v>
      </c>
      <c r="E46" s="127"/>
    </row>
    <row r="47" spans="1:5" ht="13.5" customHeight="1" thickBot="1">
      <c r="A47" s="376" t="s">
        <v>205</v>
      </c>
      <c r="B47" s="612">
        <f>B14+B24</f>
        <v>35436824.380000003</v>
      </c>
      <c r="C47" s="611">
        <f>C14+C24</f>
        <v>30498332.02</v>
      </c>
      <c r="D47" s="611">
        <f>D14+D24</f>
        <v>16762909.399999999</v>
      </c>
      <c r="E47" s="127"/>
    </row>
    <row r="48" spans="1:5" ht="13.5" thickBot="1">
      <c r="A48" s="902"/>
      <c r="B48" s="902"/>
      <c r="C48" s="902"/>
      <c r="D48" s="902"/>
      <c r="E48" s="127"/>
    </row>
    <row r="49" spans="1:8" ht="13.5" thickBot="1">
      <c r="A49" s="377" t="s">
        <v>206</v>
      </c>
      <c r="B49" s="613">
        <v>2019</v>
      </c>
      <c r="C49" s="378">
        <v>2018</v>
      </c>
      <c r="D49" s="365">
        <v>2017</v>
      </c>
      <c r="E49" s="127"/>
      <c r="H49" s="538"/>
    </row>
    <row r="50" spans="1:8" ht="13.5" thickBot="1">
      <c r="A50" s="379" t="s">
        <v>207</v>
      </c>
      <c r="B50" s="614">
        <v>812084.54</v>
      </c>
      <c r="C50" s="380">
        <f>C51+C52</f>
        <v>796161.30999999994</v>
      </c>
      <c r="D50" s="380">
        <f>D51+D52</f>
        <v>695269.95000000007</v>
      </c>
      <c r="E50" s="127"/>
      <c r="H50" s="538"/>
    </row>
    <row r="51" spans="1:8" ht="13.5" thickBot="1">
      <c r="A51" s="381" t="s">
        <v>107</v>
      </c>
      <c r="B51" s="616">
        <v>809139.81</v>
      </c>
      <c r="C51" s="382">
        <v>793274.32</v>
      </c>
      <c r="D51" s="382">
        <v>673642.78</v>
      </c>
      <c r="E51" s="127"/>
      <c r="H51" s="574"/>
    </row>
    <row r="52" spans="1:8" ht="13.5" thickBot="1">
      <c r="A52" s="381" t="s">
        <v>108</v>
      </c>
      <c r="B52" s="615">
        <v>2944.73</v>
      </c>
      <c r="C52" s="382">
        <v>2886.99</v>
      </c>
      <c r="D52" s="382">
        <v>21627.17</v>
      </c>
      <c r="E52" s="127"/>
      <c r="H52" s="538"/>
    </row>
    <row r="53" spans="1:8" ht="13.5" thickBot="1">
      <c r="A53" s="383" t="s">
        <v>208</v>
      </c>
      <c r="B53" s="617">
        <v>13131794.1</v>
      </c>
      <c r="C53" s="384">
        <f>C54</f>
        <v>12874307.939999999</v>
      </c>
      <c r="D53" s="384">
        <f>D54</f>
        <v>8755705.5899999999</v>
      </c>
      <c r="E53" s="127"/>
      <c r="H53" s="583"/>
    </row>
    <row r="54" spans="1:8" ht="13.5" thickBot="1">
      <c r="A54" s="375" t="s">
        <v>209</v>
      </c>
      <c r="B54" s="618">
        <v>13131794.1</v>
      </c>
      <c r="C54" s="384">
        <f>C55+C56+C57</f>
        <v>12874307.939999999</v>
      </c>
      <c r="D54" s="384">
        <f>D55+D56+D57</f>
        <v>8755705.5899999999</v>
      </c>
      <c r="E54" s="127"/>
      <c r="H54" s="574"/>
    </row>
    <row r="55" spans="1:8" ht="13.5" thickBot="1">
      <c r="A55" s="385" t="s">
        <v>210</v>
      </c>
      <c r="B55" s="619">
        <v>10472002.76</v>
      </c>
      <c r="C55" s="382">
        <v>10266669.369999999</v>
      </c>
      <c r="D55" s="382">
        <v>7166318.7000000002</v>
      </c>
      <c r="E55" s="127"/>
      <c r="H55" s="538"/>
    </row>
    <row r="56" spans="1:8" ht="13.5" thickBot="1">
      <c r="A56" s="385" t="s">
        <v>211</v>
      </c>
      <c r="B56" s="620">
        <v>788269.94</v>
      </c>
      <c r="C56" s="382">
        <v>772813.67</v>
      </c>
      <c r="D56" s="382">
        <v>434270.9</v>
      </c>
      <c r="E56" s="127"/>
      <c r="H56" s="538"/>
    </row>
    <row r="57" spans="1:8" ht="13.5" thickBot="1">
      <c r="A57" s="385" t="s">
        <v>212</v>
      </c>
      <c r="B57" s="620">
        <v>1871521.4</v>
      </c>
      <c r="C57" s="382">
        <v>1834824.9</v>
      </c>
      <c r="D57" s="382">
        <v>1155115.99</v>
      </c>
      <c r="E57" s="127"/>
      <c r="H57" s="574"/>
    </row>
    <row r="58" spans="1:8" ht="13.5" thickBot="1">
      <c r="A58" s="375" t="s">
        <v>213</v>
      </c>
      <c r="B58" s="621"/>
      <c r="C58" s="382">
        <v>0</v>
      </c>
      <c r="D58" s="382">
        <v>0</v>
      </c>
      <c r="E58" s="127"/>
    </row>
    <row r="59" spans="1:8" ht="13.5" thickBot="1">
      <c r="A59" s="385" t="s">
        <v>214</v>
      </c>
      <c r="B59" s="385"/>
      <c r="C59" s="382">
        <v>0</v>
      </c>
      <c r="D59" s="382">
        <v>0</v>
      </c>
      <c r="E59" s="127"/>
    </row>
    <row r="60" spans="1:8" ht="13.5" thickBot="1">
      <c r="A60" s="385" t="s">
        <v>211</v>
      </c>
      <c r="B60" s="385"/>
      <c r="C60" s="382">
        <v>0</v>
      </c>
      <c r="D60" s="382">
        <v>0</v>
      </c>
      <c r="E60" s="127"/>
    </row>
    <row r="61" spans="1:8" ht="13.5" thickBot="1">
      <c r="A61" s="385" t="s">
        <v>212</v>
      </c>
      <c r="B61" s="385"/>
      <c r="C61" s="382">
        <v>0</v>
      </c>
      <c r="D61" s="382">
        <v>0</v>
      </c>
      <c r="E61" s="127"/>
    </row>
    <row r="62" spans="1:8" ht="13.5" thickBot="1">
      <c r="A62" s="381" t="s">
        <v>215</v>
      </c>
      <c r="B62" s="381"/>
      <c r="C62" s="382">
        <v>0</v>
      </c>
      <c r="D62" s="382">
        <v>0</v>
      </c>
      <c r="E62" s="127"/>
    </row>
    <row r="63" spans="1:8" ht="13.5" thickBot="1">
      <c r="A63" s="385" t="s">
        <v>216</v>
      </c>
      <c r="B63" s="385"/>
      <c r="C63" s="382">
        <v>0</v>
      </c>
      <c r="D63" s="382">
        <v>0</v>
      </c>
      <c r="E63" s="127"/>
    </row>
    <row r="64" spans="1:8" ht="13.5" thickBot="1">
      <c r="A64" s="385" t="s">
        <v>217</v>
      </c>
      <c r="B64" s="385"/>
      <c r="C64" s="382">
        <v>0</v>
      </c>
      <c r="D64" s="382">
        <v>0</v>
      </c>
      <c r="E64" s="127"/>
    </row>
    <row r="65" spans="1:5" ht="13.5" thickBot="1">
      <c r="A65" s="405" t="s">
        <v>218</v>
      </c>
      <c r="B65" s="622">
        <f>B50+B53</f>
        <v>13943878.640000001</v>
      </c>
      <c r="C65" s="386">
        <f>C50+C53+C61</f>
        <v>13670469.25</v>
      </c>
      <c r="D65" s="387">
        <f>D50+D53</f>
        <v>9450975.5399999991</v>
      </c>
      <c r="E65" s="127"/>
    </row>
    <row r="66" spans="1:5" ht="12.75">
      <c r="A66" s="895"/>
      <c r="B66" s="895"/>
      <c r="C66" s="895"/>
      <c r="D66" s="895"/>
      <c r="E66" s="127"/>
    </row>
    <row r="67" spans="1:5" ht="12.75">
      <c r="A67" s="408"/>
      <c r="B67" s="408"/>
      <c r="C67" s="408"/>
      <c r="D67" s="408"/>
      <c r="E67" s="127"/>
    </row>
    <row r="68" spans="1:5" ht="45.75" customHeight="1" thickBot="1">
      <c r="A68" s="898"/>
      <c r="B68" s="898"/>
      <c r="C68" s="898"/>
      <c r="D68" s="898"/>
      <c r="E68" s="127"/>
    </row>
    <row r="69" spans="1:5" ht="15" customHeight="1" thickBot="1">
      <c r="A69" s="409" t="s">
        <v>415</v>
      </c>
      <c r="B69" s="409"/>
      <c r="C69" s="407"/>
      <c r="D69" s="407"/>
      <c r="E69" s="127"/>
    </row>
    <row r="70" spans="1:5" ht="13.5" thickBot="1">
      <c r="A70" s="406" t="s">
        <v>103</v>
      </c>
      <c r="B70" s="386">
        <f>B47-B65</f>
        <v>21492945.740000002</v>
      </c>
      <c r="C70" s="388">
        <f>C47-C65</f>
        <v>16827862.77</v>
      </c>
      <c r="D70" s="432">
        <f>D47-D65</f>
        <v>7311933.8599999994</v>
      </c>
      <c r="E70" s="127"/>
    </row>
    <row r="71" spans="1:5" ht="13.5" thickBot="1">
      <c r="A71" s="900"/>
      <c r="B71" s="900"/>
      <c r="C71" s="900"/>
      <c r="D71" s="900"/>
      <c r="E71" s="127"/>
    </row>
    <row r="72" spans="1:5" ht="26.25" thickBot="1">
      <c r="A72" s="389" t="s">
        <v>219</v>
      </c>
      <c r="B72" s="595">
        <v>2019</v>
      </c>
      <c r="C72" s="378">
        <v>2018</v>
      </c>
      <c r="D72" s="365">
        <v>2017</v>
      </c>
      <c r="E72" s="128"/>
    </row>
    <row r="73" spans="1:5" ht="13.5" thickBot="1">
      <c r="A73" s="390"/>
      <c r="B73" s="624"/>
      <c r="C73" s="391">
        <v>0</v>
      </c>
      <c r="D73" s="392">
        <v>0</v>
      </c>
      <c r="E73" s="129"/>
    </row>
    <row r="74" spans="1:5" ht="13.5" thickBot="1">
      <c r="A74" s="900"/>
      <c r="B74" s="900"/>
      <c r="C74" s="900"/>
      <c r="D74" s="900"/>
      <c r="E74" s="127"/>
    </row>
    <row r="75" spans="1:5" ht="13.5" thickBot="1">
      <c r="A75" s="389" t="s">
        <v>153</v>
      </c>
      <c r="B75" s="595">
        <v>2019</v>
      </c>
      <c r="C75" s="378">
        <v>2018</v>
      </c>
      <c r="D75" s="365">
        <v>2017</v>
      </c>
      <c r="E75" s="127"/>
    </row>
    <row r="76" spans="1:5" ht="13.5" thickBot="1">
      <c r="A76" s="390"/>
      <c r="B76" s="625">
        <v>10442000</v>
      </c>
      <c r="C76" s="393">
        <v>9552000</v>
      </c>
      <c r="D76" s="394">
        <v>8004569.6200000001</v>
      </c>
      <c r="E76" s="127"/>
    </row>
    <row r="77" spans="1:5" ht="13.5" thickBot="1">
      <c r="A77" s="899"/>
      <c r="B77" s="899"/>
      <c r="C77" s="899"/>
      <c r="D77" s="899"/>
      <c r="E77" s="127"/>
    </row>
    <row r="78" spans="1:5" ht="26.25" thickBot="1">
      <c r="A78" s="389" t="s">
        <v>220</v>
      </c>
      <c r="B78" s="595">
        <v>2019</v>
      </c>
      <c r="C78" s="378">
        <v>2018</v>
      </c>
      <c r="D78" s="365">
        <v>2017</v>
      </c>
      <c r="E78" s="127"/>
    </row>
    <row r="79" spans="1:5" ht="13.5" thickBot="1">
      <c r="A79" s="395" t="s">
        <v>221</v>
      </c>
      <c r="B79" s="624">
        <v>0</v>
      </c>
      <c r="C79" s="396">
        <v>0</v>
      </c>
      <c r="D79" s="397">
        <v>0</v>
      </c>
      <c r="E79" s="127"/>
    </row>
    <row r="80" spans="1:5" ht="13.5" thickBot="1">
      <c r="A80" s="395" t="s">
        <v>222</v>
      </c>
      <c r="B80" s="624">
        <v>0</v>
      </c>
      <c r="C80" s="398">
        <v>0</v>
      </c>
      <c r="D80" s="397">
        <v>0</v>
      </c>
      <c r="E80" s="127"/>
    </row>
    <row r="81" spans="1:8" ht="13.5" thickBot="1">
      <c r="A81" s="399" t="s">
        <v>223</v>
      </c>
      <c r="B81" s="398">
        <v>0</v>
      </c>
      <c r="C81" s="398">
        <v>0</v>
      </c>
      <c r="D81" s="400">
        <v>2477041.86</v>
      </c>
      <c r="E81" s="127"/>
    </row>
    <row r="82" spans="1:8" ht="13.5" thickBot="1">
      <c r="A82" s="401" t="s">
        <v>224</v>
      </c>
      <c r="B82" s="623">
        <v>0</v>
      </c>
      <c r="C82" s="396">
        <v>0</v>
      </c>
      <c r="D82" s="397">
        <v>0</v>
      </c>
      <c r="E82" s="127"/>
    </row>
    <row r="83" spans="1:8" ht="13.5" thickBot="1">
      <c r="A83" s="901"/>
      <c r="B83" s="901"/>
      <c r="C83" s="901"/>
      <c r="D83" s="901"/>
      <c r="E83" s="127"/>
    </row>
    <row r="84" spans="1:8" ht="13.5" thickBot="1">
      <c r="A84" s="389" t="s">
        <v>154</v>
      </c>
      <c r="B84" s="632">
        <v>2019</v>
      </c>
      <c r="C84" s="378">
        <v>2018</v>
      </c>
      <c r="D84" s="365">
        <v>2017</v>
      </c>
      <c r="E84" s="127"/>
    </row>
    <row r="85" spans="1:8" ht="13.5" thickBot="1">
      <c r="A85" s="402" t="s">
        <v>225</v>
      </c>
      <c r="B85" s="634">
        <v>1521930.58</v>
      </c>
      <c r="C85" s="393">
        <v>1492088.8</v>
      </c>
      <c r="D85" s="630">
        <v>24887918.620000001</v>
      </c>
      <c r="E85" s="127"/>
      <c r="H85" s="538"/>
    </row>
    <row r="86" spans="1:8" ht="13.5" thickBot="1">
      <c r="A86" s="402" t="s">
        <v>226</v>
      </c>
      <c r="B86" s="627">
        <v>66624111.149999999</v>
      </c>
      <c r="C86" s="393">
        <v>65317756.030000001</v>
      </c>
      <c r="D86" s="631">
        <v>24733932.91</v>
      </c>
      <c r="E86" s="127"/>
      <c r="H86" s="583"/>
    </row>
    <row r="87" spans="1:8" ht="13.5" thickBot="1">
      <c r="A87" s="402" t="s">
        <v>227</v>
      </c>
      <c r="B87" s="624"/>
      <c r="C87" s="398"/>
      <c r="D87" s="403"/>
      <c r="E87" s="127"/>
      <c r="H87" s="574"/>
    </row>
    <row r="88" spans="1:8" ht="13.5" thickBot="1">
      <c r="A88" s="899"/>
      <c r="B88" s="899"/>
      <c r="C88" s="899"/>
      <c r="D88" s="899"/>
      <c r="E88" s="127"/>
    </row>
    <row r="89" spans="1:8" ht="26.25" thickBot="1">
      <c r="A89" s="404" t="s">
        <v>288</v>
      </c>
      <c r="B89" s="628">
        <v>2019</v>
      </c>
      <c r="C89" s="378">
        <v>2018</v>
      </c>
      <c r="D89" s="365">
        <v>2017</v>
      </c>
      <c r="E89" s="127"/>
    </row>
    <row r="90" spans="1:8" ht="13.5" thickBot="1">
      <c r="A90" s="395" t="s">
        <v>228</v>
      </c>
      <c r="B90" s="626" t="s">
        <v>502</v>
      </c>
      <c r="C90" s="392">
        <v>0</v>
      </c>
      <c r="D90" s="400">
        <v>0</v>
      </c>
      <c r="E90" s="127"/>
    </row>
    <row r="91" spans="1:8" ht="13.5" thickBot="1">
      <c r="A91" s="395" t="s">
        <v>229</v>
      </c>
      <c r="B91" s="629" t="s">
        <v>502</v>
      </c>
      <c r="C91" s="392">
        <v>0</v>
      </c>
      <c r="D91" s="400">
        <v>0</v>
      </c>
      <c r="E91" s="127"/>
    </row>
    <row r="92" spans="1:8" ht="12.75">
      <c r="A92" s="410"/>
      <c r="B92" s="410"/>
      <c r="C92" s="411"/>
      <c r="D92" s="412"/>
      <c r="E92" s="127"/>
    </row>
    <row r="93" spans="1:8" ht="12.75">
      <c r="A93" s="223" t="s">
        <v>510</v>
      </c>
      <c r="B93" s="223"/>
      <c r="C93" s="413"/>
      <c r="D93" s="413"/>
    </row>
  </sheetData>
  <mergeCells count="20">
    <mergeCell ref="A66:D66"/>
    <mergeCell ref="A6:D6"/>
    <mergeCell ref="A7:D7"/>
    <mergeCell ref="A68:D68"/>
    <mergeCell ref="A88:D88"/>
    <mergeCell ref="A74:D74"/>
    <mergeCell ref="A83:D83"/>
    <mergeCell ref="A77:D77"/>
    <mergeCell ref="A71:D71"/>
    <mergeCell ref="A48:D48"/>
    <mergeCell ref="A1:D1"/>
    <mergeCell ref="A2:D2"/>
    <mergeCell ref="A8:D8"/>
    <mergeCell ref="A9:D9"/>
    <mergeCell ref="A12:D12"/>
    <mergeCell ref="A3:D3"/>
    <mergeCell ref="A4:D4"/>
    <mergeCell ref="A5:D5"/>
    <mergeCell ref="A10:D10"/>
    <mergeCell ref="A11:D11"/>
  </mergeCells>
  <pageMargins left="0.51181102362204722" right="0.51181102362204722" top="0.78740157480314965" bottom="0.78740157480314965" header="0.31496062992125984" footer="0.31496062992125984"/>
  <pageSetup paperSize="9" scale="78" fitToHeight="0" orientation="portrait" horizontalDpi="360" verticalDpi="360" r:id="rId1"/>
  <headerFooter scaleWithDoc="0" alignWithMargins="0">
    <firstFooter>&amp;R116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5"/>
  <dimension ref="B1:I39"/>
  <sheetViews>
    <sheetView zoomScaleSheetLayoutView="100" workbookViewId="0">
      <selection activeCell="I16" sqref="I16:I18"/>
    </sheetView>
  </sheetViews>
  <sheetFormatPr defaultRowHeight="11.25" customHeight="1"/>
  <cols>
    <col min="1" max="1" width="9.140625" style="20"/>
    <col min="2" max="2" width="22.42578125" style="20" customWidth="1"/>
    <col min="3" max="3" width="21" style="20" customWidth="1"/>
    <col min="4" max="4" width="23.28515625" style="20" customWidth="1"/>
    <col min="5" max="5" width="16.140625" style="20" customWidth="1"/>
    <col min="6" max="6" width="16.42578125" style="20" customWidth="1"/>
    <col min="7" max="7" width="17.5703125" style="20" customWidth="1"/>
    <col min="8" max="8" width="9.140625" style="20"/>
    <col min="9" max="9" width="21.42578125" style="20" customWidth="1"/>
    <col min="10" max="16384" width="9.140625" style="20"/>
  </cols>
  <sheetData>
    <row r="1" spans="2:9" ht="11.25" customHeight="1">
      <c r="B1" s="30"/>
      <c r="C1" s="30"/>
      <c r="D1" s="30"/>
      <c r="E1" s="30"/>
      <c r="F1" s="30"/>
      <c r="G1" s="30"/>
    </row>
    <row r="2" spans="2:9" ht="16.5" customHeight="1">
      <c r="B2" s="834" t="s">
        <v>345</v>
      </c>
      <c r="C2" s="834"/>
      <c r="D2" s="834"/>
      <c r="E2" s="834"/>
      <c r="F2" s="834"/>
      <c r="G2" s="834"/>
    </row>
    <row r="3" spans="2:9" ht="17.100000000000001" customHeight="1">
      <c r="B3" s="798" t="s">
        <v>468</v>
      </c>
      <c r="C3" s="798"/>
      <c r="D3" s="798"/>
      <c r="E3" s="798"/>
      <c r="F3" s="798"/>
      <c r="G3" s="798"/>
      <c r="H3" s="17"/>
    </row>
    <row r="4" spans="2:9" ht="17.100000000000001" customHeight="1">
      <c r="B4" s="798" t="s">
        <v>28</v>
      </c>
      <c r="C4" s="798"/>
      <c r="D4" s="798"/>
      <c r="E4" s="798"/>
      <c r="F4" s="798"/>
      <c r="G4" s="798"/>
      <c r="H4" s="17"/>
    </row>
    <row r="5" spans="2:9" ht="17.100000000000001" customHeight="1">
      <c r="B5" s="798" t="s">
        <v>402</v>
      </c>
      <c r="C5" s="798"/>
      <c r="D5" s="798"/>
      <c r="E5" s="798"/>
      <c r="F5" s="798"/>
      <c r="G5" s="798"/>
      <c r="H5" s="17"/>
    </row>
    <row r="6" spans="2:9" ht="17.100000000000001" customHeight="1">
      <c r="B6" s="798" t="s">
        <v>401</v>
      </c>
      <c r="C6" s="798"/>
      <c r="D6" s="798"/>
      <c r="E6" s="798"/>
      <c r="F6" s="798"/>
      <c r="G6" s="798"/>
      <c r="H6" s="17"/>
    </row>
    <row r="7" spans="2:9" ht="17.100000000000001" customHeight="1">
      <c r="B7" s="911">
        <v>2021</v>
      </c>
      <c r="C7" s="911"/>
      <c r="D7" s="911"/>
      <c r="E7" s="911"/>
      <c r="F7" s="911"/>
      <c r="G7" s="911"/>
      <c r="H7" s="17"/>
    </row>
    <row r="8" spans="2:9" ht="11.25" customHeight="1">
      <c r="B8" s="17"/>
      <c r="C8" s="17"/>
      <c r="D8" s="17"/>
      <c r="E8" s="17"/>
      <c r="F8" s="17"/>
      <c r="G8" s="17"/>
      <c r="H8" s="17"/>
    </row>
    <row r="9" spans="2:9" s="34" customFormat="1" ht="6" customHeight="1">
      <c r="B9" s="30"/>
      <c r="C9" s="30"/>
      <c r="D9" s="30"/>
      <c r="E9" s="30"/>
      <c r="F9" s="30"/>
      <c r="G9" s="30"/>
    </row>
    <row r="10" spans="2:9" s="34" customFormat="1" ht="16.5" customHeight="1">
      <c r="B10" s="35" t="s">
        <v>68</v>
      </c>
      <c r="C10" s="36"/>
      <c r="D10" s="36"/>
      <c r="E10" s="36"/>
      <c r="F10" s="36"/>
      <c r="G10" s="166">
        <v>1</v>
      </c>
    </row>
    <row r="11" spans="2:9" s="34" customFormat="1" ht="17.100000000000001" customHeight="1" thickBot="1">
      <c r="B11" s="903" t="s">
        <v>92</v>
      </c>
      <c r="C11" s="905" t="s">
        <v>93</v>
      </c>
      <c r="D11" s="905" t="s">
        <v>94</v>
      </c>
      <c r="E11" s="905" t="s">
        <v>57</v>
      </c>
      <c r="F11" s="905"/>
      <c r="G11" s="909"/>
    </row>
    <row r="12" spans="2:9" s="34" customFormat="1" ht="17.100000000000001" customHeight="1" thickBot="1">
      <c r="B12" s="904"/>
      <c r="C12" s="906"/>
      <c r="D12" s="906"/>
      <c r="E12" s="906"/>
      <c r="F12" s="906"/>
      <c r="G12" s="910"/>
    </row>
    <row r="13" spans="2:9" s="34" customFormat="1" ht="17.100000000000001" customHeight="1" thickBot="1">
      <c r="B13" s="904"/>
      <c r="C13" s="906"/>
      <c r="D13" s="906"/>
      <c r="E13" s="73">
        <v>2021</v>
      </c>
      <c r="F13" s="73">
        <v>2022</v>
      </c>
      <c r="G13" s="482">
        <v>2023</v>
      </c>
    </row>
    <row r="14" spans="2:9" s="34" customFormat="1">
      <c r="B14" s="483"/>
      <c r="C14" s="37"/>
      <c r="D14" s="37"/>
      <c r="E14" s="164"/>
      <c r="F14" s="164"/>
      <c r="G14" s="484"/>
      <c r="I14" s="543"/>
    </row>
    <row r="15" spans="2:9" s="34" customFormat="1" ht="11.25" customHeight="1">
      <c r="B15" s="485" t="s">
        <v>346</v>
      </c>
      <c r="C15" s="163" t="s">
        <v>348</v>
      </c>
      <c r="D15" s="163" t="s">
        <v>349</v>
      </c>
      <c r="E15" s="486">
        <v>374283.5</v>
      </c>
      <c r="F15" s="486">
        <v>393007.66499999998</v>
      </c>
      <c r="G15" s="486">
        <v>412658.05</v>
      </c>
      <c r="I15" s="543"/>
    </row>
    <row r="16" spans="2:9" s="34" customFormat="1" ht="11.25" customHeight="1">
      <c r="B16" s="485" t="s">
        <v>347</v>
      </c>
      <c r="C16" s="163" t="s">
        <v>348</v>
      </c>
      <c r="D16" s="163"/>
      <c r="E16" s="486">
        <v>35952.31</v>
      </c>
      <c r="F16" s="486">
        <v>37749.919999999998</v>
      </c>
      <c r="G16" s="486">
        <v>39637.42</v>
      </c>
      <c r="I16" s="544"/>
    </row>
    <row r="17" spans="2:9" s="34" customFormat="1" ht="11.25" customHeight="1">
      <c r="B17" s="485"/>
      <c r="C17" s="163"/>
      <c r="D17" s="163"/>
      <c r="E17" s="38"/>
      <c r="F17" s="38"/>
      <c r="G17" s="487"/>
      <c r="I17" s="543"/>
    </row>
    <row r="18" spans="2:9" s="34" customFormat="1" ht="11.25" customHeight="1">
      <c r="B18" s="485"/>
      <c r="C18" s="163"/>
      <c r="D18" s="163"/>
      <c r="E18" s="38"/>
      <c r="F18" s="38"/>
      <c r="G18" s="487"/>
      <c r="I18" s="543"/>
    </row>
    <row r="19" spans="2:9" s="34" customFormat="1" ht="11.25" customHeight="1">
      <c r="B19" s="485"/>
      <c r="C19" s="163"/>
      <c r="D19" s="163"/>
      <c r="E19" s="38"/>
      <c r="F19" s="38"/>
      <c r="G19" s="487"/>
    </row>
    <row r="20" spans="2:9" s="34" customFormat="1" ht="11.25" customHeight="1">
      <c r="B20" s="485"/>
      <c r="C20" s="163"/>
      <c r="D20" s="163"/>
      <c r="E20" s="38"/>
      <c r="F20" s="38"/>
      <c r="G20" s="487"/>
    </row>
    <row r="21" spans="2:9" s="34" customFormat="1" ht="11.25" customHeight="1">
      <c r="B21" s="485"/>
      <c r="C21" s="163"/>
      <c r="D21" s="163"/>
      <c r="E21" s="38"/>
      <c r="F21" s="38"/>
      <c r="G21" s="487"/>
    </row>
    <row r="22" spans="2:9" s="34" customFormat="1" ht="11.25" customHeight="1">
      <c r="B22" s="485"/>
      <c r="C22" s="163"/>
      <c r="D22" s="163"/>
      <c r="E22" s="38"/>
      <c r="F22" s="38"/>
      <c r="G22" s="487"/>
    </row>
    <row r="23" spans="2:9" s="34" customFormat="1" ht="11.25" customHeight="1">
      <c r="B23" s="485"/>
      <c r="C23" s="163"/>
      <c r="D23" s="163"/>
      <c r="E23" s="38"/>
      <c r="F23" s="38"/>
      <c r="G23" s="487"/>
    </row>
    <row r="24" spans="2:9" s="34" customFormat="1" ht="11.25" customHeight="1">
      <c r="B24" s="485"/>
      <c r="C24" s="163"/>
      <c r="D24" s="163"/>
      <c r="E24" s="38"/>
      <c r="F24" s="38"/>
      <c r="G24" s="487"/>
    </row>
    <row r="25" spans="2:9" s="34" customFormat="1" ht="11.25" customHeight="1">
      <c r="B25" s="485"/>
      <c r="C25" s="163"/>
      <c r="D25" s="163"/>
      <c r="E25" s="38"/>
      <c r="F25" s="38"/>
      <c r="G25" s="487"/>
    </row>
    <row r="26" spans="2:9" s="34" customFormat="1" ht="11.25" customHeight="1">
      <c r="B26" s="485"/>
      <c r="C26" s="163"/>
      <c r="D26" s="163"/>
      <c r="E26" s="38"/>
      <c r="F26" s="38"/>
      <c r="G26" s="487"/>
    </row>
    <row r="27" spans="2:9" s="34" customFormat="1" ht="11.25" customHeight="1">
      <c r="B27" s="485"/>
      <c r="C27" s="163"/>
      <c r="D27" s="163"/>
      <c r="E27" s="38"/>
      <c r="F27" s="38"/>
      <c r="G27" s="487"/>
    </row>
    <row r="28" spans="2:9" s="34" customFormat="1" ht="11.25" customHeight="1">
      <c r="B28" s="485"/>
      <c r="C28" s="163"/>
      <c r="D28" s="163"/>
      <c r="E28" s="38"/>
      <c r="F28" s="38"/>
      <c r="G28" s="487"/>
    </row>
    <row r="29" spans="2:9" s="34" customFormat="1" ht="11.25" customHeight="1">
      <c r="B29" s="485"/>
      <c r="C29" s="163"/>
      <c r="D29" s="163"/>
      <c r="E29" s="38"/>
      <c r="F29" s="38"/>
      <c r="G29" s="487"/>
    </row>
    <row r="30" spans="2:9" s="34" customFormat="1" ht="11.25" customHeight="1">
      <c r="B30" s="488"/>
      <c r="C30" s="38"/>
      <c r="D30" s="38"/>
      <c r="E30" s="38"/>
      <c r="F30" s="38"/>
      <c r="G30" s="487"/>
    </row>
    <row r="31" spans="2:9" s="34" customFormat="1" ht="11.25" customHeight="1">
      <c r="B31" s="488"/>
      <c r="C31" s="38"/>
      <c r="D31" s="38"/>
      <c r="E31" s="38"/>
      <c r="F31" s="38"/>
      <c r="G31" s="487"/>
    </row>
    <row r="32" spans="2:9" s="34" customFormat="1" ht="11.25" customHeight="1" thickBot="1">
      <c r="B32" s="488"/>
      <c r="C32" s="38"/>
      <c r="D32" s="38"/>
      <c r="E32" s="38"/>
      <c r="F32" s="38"/>
      <c r="G32" s="487"/>
    </row>
    <row r="33" spans="2:8" s="34" customFormat="1" ht="17.100000000000001" customHeight="1">
      <c r="B33" s="907" t="s">
        <v>24</v>
      </c>
      <c r="C33" s="908"/>
      <c r="D33" s="908"/>
      <c r="E33" s="489">
        <f>SUM(E14:E32)</f>
        <v>410235.81</v>
      </c>
      <c r="F33" s="489">
        <f>SUM(F14:F32)</f>
        <v>430757.58499999996</v>
      </c>
      <c r="G33" s="490">
        <f>SUM(G14:G32)</f>
        <v>452295.47</v>
      </c>
    </row>
    <row r="34" spans="2:8" s="34" customFormat="1" ht="17.100000000000001" customHeight="1">
      <c r="B34" s="39" t="s">
        <v>350</v>
      </c>
      <c r="C34" s="39"/>
      <c r="D34" s="39"/>
      <c r="E34" s="39"/>
      <c r="F34" s="39"/>
      <c r="G34" s="39"/>
    </row>
    <row r="35" spans="2:8" ht="11.25" customHeight="1">
      <c r="B35" s="165" t="s">
        <v>475</v>
      </c>
    </row>
    <row r="38" spans="2:8" ht="11.25" customHeight="1">
      <c r="B38" s="78"/>
      <c r="C38" s="78"/>
      <c r="D38" s="78"/>
      <c r="E38" s="78"/>
      <c r="F38" s="78"/>
      <c r="G38" s="78"/>
      <c r="H38" s="78"/>
    </row>
    <row r="39" spans="2:8" ht="14.25" customHeight="1">
      <c r="B39" s="86"/>
      <c r="C39" s="78"/>
      <c r="D39" s="78"/>
      <c r="E39" s="78"/>
      <c r="F39" s="78"/>
      <c r="G39" s="356"/>
      <c r="H39" s="356"/>
    </row>
  </sheetData>
  <mergeCells count="11">
    <mergeCell ref="B11:B13"/>
    <mergeCell ref="C11:C13"/>
    <mergeCell ref="D11:D13"/>
    <mergeCell ref="B33:D33"/>
    <mergeCell ref="B2:G2"/>
    <mergeCell ref="E11:G12"/>
    <mergeCell ref="B3:G3"/>
    <mergeCell ref="B4:G4"/>
    <mergeCell ref="B5:G5"/>
    <mergeCell ref="B6:G6"/>
    <mergeCell ref="B7:G7"/>
  </mergeCells>
  <phoneticPr fontId="4" type="noConversion"/>
  <pageMargins left="0.9055118110236221" right="0.59055118110236227" top="0.98425196850393704" bottom="0.47244094488188981" header="0.51181102362204722" footer="0.51181102362204722"/>
  <pageSetup paperSize="9" orientation="landscape" r:id="rId1"/>
  <headerFooter alignWithMargins="0"/>
  <ignoredErrors>
    <ignoredError sqref="E33:G33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6"/>
  <dimension ref="A1:E33"/>
  <sheetViews>
    <sheetView zoomScaleSheetLayoutView="100" workbookViewId="0">
      <selection activeCell="D4" sqref="D4"/>
    </sheetView>
  </sheetViews>
  <sheetFormatPr defaultRowHeight="11.25" customHeight="1"/>
  <cols>
    <col min="1" max="1" width="81.7109375" style="58" customWidth="1"/>
    <col min="2" max="2" width="43.42578125" style="58" customWidth="1"/>
    <col min="3" max="4" width="9.140625" style="58"/>
    <col min="5" max="5" width="21.140625" style="58" customWidth="1"/>
    <col min="6" max="16384" width="9.140625" style="58"/>
  </cols>
  <sheetData>
    <row r="1" spans="1:5" ht="14.1" customHeight="1">
      <c r="A1" s="141"/>
      <c r="B1" s="141"/>
    </row>
    <row r="2" spans="1:5" ht="19.5">
      <c r="A2" s="834" t="s">
        <v>345</v>
      </c>
      <c r="B2" s="834"/>
    </row>
    <row r="3" spans="1:5" ht="16.5">
      <c r="A3" s="798" t="s">
        <v>468</v>
      </c>
      <c r="B3" s="798"/>
    </row>
    <row r="4" spans="1:5" ht="16.5">
      <c r="A4" s="912" t="s">
        <v>498</v>
      </c>
      <c r="B4" s="912"/>
    </row>
    <row r="5" spans="1:5" ht="16.5">
      <c r="A5" s="798" t="s">
        <v>411</v>
      </c>
      <c r="B5" s="798"/>
    </row>
    <row r="6" spans="1:5" ht="16.5">
      <c r="A6" s="800" t="s">
        <v>410</v>
      </c>
      <c r="B6" s="800"/>
    </row>
    <row r="7" spans="1:5" ht="16.5">
      <c r="A7" s="911">
        <v>2021</v>
      </c>
      <c r="B7" s="911"/>
    </row>
    <row r="8" spans="1:5" ht="11.25" customHeight="1">
      <c r="A8" s="913"/>
      <c r="B8" s="913"/>
    </row>
    <row r="9" spans="1:5" ht="11.25" customHeight="1">
      <c r="A9" s="913"/>
      <c r="B9" s="913"/>
    </row>
    <row r="10" spans="1:5" ht="0.75" customHeight="1">
      <c r="A10" s="142"/>
      <c r="B10" s="142"/>
    </row>
    <row r="11" spans="1:5" ht="17.100000000000001" customHeight="1" thickBot="1">
      <c r="A11" s="143" t="s">
        <v>68</v>
      </c>
      <c r="B11" s="144">
        <v>1</v>
      </c>
    </row>
    <row r="12" spans="1:5" ht="17.100000000000001" customHeight="1">
      <c r="A12" s="878" t="s">
        <v>157</v>
      </c>
      <c r="B12" s="916" t="s">
        <v>466</v>
      </c>
    </row>
    <row r="13" spans="1:5" s="21" customFormat="1" ht="17.100000000000001" customHeight="1" thickBot="1">
      <c r="A13" s="915"/>
      <c r="B13" s="917"/>
      <c r="E13" s="567"/>
    </row>
    <row r="14" spans="1:5" ht="17.100000000000001" customHeight="1">
      <c r="A14" s="349" t="s">
        <v>58</v>
      </c>
      <c r="B14" s="350">
        <v>11000247.689999999</v>
      </c>
      <c r="E14" s="545"/>
    </row>
    <row r="15" spans="1:5" ht="17.100000000000001" customHeight="1">
      <c r="A15" s="348" t="s">
        <v>395</v>
      </c>
      <c r="B15" s="146">
        <v>719642.38</v>
      </c>
      <c r="E15" s="545"/>
    </row>
    <row r="16" spans="1:5" ht="17.100000000000001" customHeight="1">
      <c r="A16" s="572" t="s">
        <v>396</v>
      </c>
      <c r="B16" s="573">
        <v>10280605.310000001</v>
      </c>
      <c r="E16" s="546"/>
    </row>
    <row r="17" spans="1:5" ht="17.100000000000001" customHeight="1">
      <c r="A17" s="572" t="s">
        <v>397</v>
      </c>
      <c r="B17" s="573">
        <v>1430032.11</v>
      </c>
      <c r="E17" s="546"/>
    </row>
    <row r="18" spans="1:5" ht="17.100000000000001" customHeight="1">
      <c r="A18" s="145" t="s">
        <v>59</v>
      </c>
      <c r="B18" s="351">
        <f>B14-B17</f>
        <v>9570215.5800000001</v>
      </c>
      <c r="E18" s="545"/>
    </row>
    <row r="19" spans="1:5" ht="17.100000000000001" customHeight="1">
      <c r="A19" s="145" t="s">
        <v>60</v>
      </c>
      <c r="B19" s="147">
        <v>0</v>
      </c>
      <c r="E19" s="545"/>
    </row>
    <row r="20" spans="1:5" ht="17.100000000000001" customHeight="1">
      <c r="A20" s="145" t="s">
        <v>61</v>
      </c>
      <c r="B20" s="351">
        <f>B18+B19</f>
        <v>9570215.5800000001</v>
      </c>
      <c r="E20" s="545"/>
    </row>
    <row r="21" spans="1:5" ht="17.100000000000001" customHeight="1">
      <c r="A21" s="109" t="s">
        <v>62</v>
      </c>
      <c r="B21" s="352">
        <f>B22+B24</f>
        <v>0</v>
      </c>
    </row>
    <row r="22" spans="1:5" ht="17.100000000000001" customHeight="1">
      <c r="A22" s="109" t="s">
        <v>155</v>
      </c>
      <c r="B22" s="146">
        <v>0</v>
      </c>
      <c r="E22" s="546"/>
    </row>
    <row r="23" spans="1:5" ht="17.100000000000001" customHeight="1">
      <c r="A23" s="572" t="s">
        <v>65</v>
      </c>
      <c r="B23" s="573">
        <v>615357.79</v>
      </c>
    </row>
    <row r="24" spans="1:5" ht="17.100000000000001" customHeight="1">
      <c r="A24" s="145" t="s">
        <v>156</v>
      </c>
      <c r="B24" s="147">
        <v>0</v>
      </c>
    </row>
    <row r="25" spans="1:5" ht="17.100000000000001" customHeight="1" thickBot="1">
      <c r="A25" s="140" t="s">
        <v>39</v>
      </c>
      <c r="B25" s="353">
        <f>B20-SUM(B22:B24)</f>
        <v>8954857.7899999991</v>
      </c>
    </row>
    <row r="26" spans="1:5" ht="17.100000000000001" customHeight="1">
      <c r="A26" s="914" t="s">
        <v>500</v>
      </c>
      <c r="B26" s="914"/>
    </row>
    <row r="27" spans="1:5" ht="17.100000000000001" customHeight="1">
      <c r="A27" s="87"/>
      <c r="B27" s="87"/>
    </row>
    <row r="28" spans="1:5" ht="17.100000000000001" customHeight="1"/>
    <row r="33" spans="2:2" ht="11.25" customHeight="1">
      <c r="B33" s="356"/>
    </row>
  </sheetData>
  <mergeCells count="11">
    <mergeCell ref="A9:B9"/>
    <mergeCell ref="A5:B5"/>
    <mergeCell ref="A26:B26"/>
    <mergeCell ref="A12:A13"/>
    <mergeCell ref="B12:B13"/>
    <mergeCell ref="A2:B2"/>
    <mergeCell ref="A6:B6"/>
    <mergeCell ref="A3:B3"/>
    <mergeCell ref="A4:B4"/>
    <mergeCell ref="A8:B8"/>
    <mergeCell ref="A7:B7"/>
  </mergeCells>
  <phoneticPr fontId="4" type="noConversion"/>
  <pageMargins left="1.1023622047244095" right="0.78740157480314965" top="0.98425196850393704" bottom="0.47244094488188981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3"/>
  <sheetViews>
    <sheetView zoomScale="90" zoomScaleNormal="90" zoomScaleSheetLayoutView="100" workbookViewId="0">
      <selection activeCell="A33" sqref="A33"/>
    </sheetView>
  </sheetViews>
  <sheetFormatPr defaultRowHeight="11.25"/>
  <cols>
    <col min="1" max="1" width="47.5703125" style="25" customWidth="1"/>
    <col min="2" max="2" width="15.85546875" style="25" customWidth="1"/>
    <col min="3" max="3" width="50.28515625" style="25" bestFit="1" customWidth="1"/>
    <col min="4" max="4" width="12.85546875" style="25" customWidth="1"/>
    <col min="5" max="16384" width="9.140625" style="25"/>
  </cols>
  <sheetData>
    <row r="2" spans="1:4" ht="19.5">
      <c r="A2" s="918" t="s">
        <v>345</v>
      </c>
      <c r="B2" s="918"/>
      <c r="C2" s="918"/>
      <c r="D2" s="918"/>
    </row>
    <row r="3" spans="1:4" ht="16.5">
      <c r="A3" s="919" t="s">
        <v>468</v>
      </c>
      <c r="B3" s="919"/>
      <c r="C3" s="919"/>
      <c r="D3" s="919"/>
    </row>
    <row r="4" spans="1:4" ht="16.5">
      <c r="A4" s="919" t="s">
        <v>69</v>
      </c>
      <c r="B4" s="919"/>
      <c r="C4" s="919"/>
      <c r="D4" s="919"/>
    </row>
    <row r="5" spans="1:4" ht="16.5">
      <c r="A5" s="919" t="s">
        <v>412</v>
      </c>
      <c r="B5" s="919"/>
      <c r="C5" s="919"/>
      <c r="D5" s="919"/>
    </row>
    <row r="6" spans="1:4" ht="16.5">
      <c r="A6" s="919" t="s">
        <v>165</v>
      </c>
      <c r="B6" s="919"/>
      <c r="C6" s="919"/>
      <c r="D6" s="919"/>
    </row>
    <row r="7" spans="1:4" ht="16.5">
      <c r="A7" s="928">
        <v>2021</v>
      </c>
      <c r="B7" s="928"/>
      <c r="C7" s="928"/>
      <c r="D7" s="928"/>
    </row>
    <row r="8" spans="1:4">
      <c r="A8" s="921"/>
      <c r="B8" s="921"/>
      <c r="C8" s="921"/>
      <c r="D8" s="921"/>
    </row>
    <row r="9" spans="1:4">
      <c r="A9" s="925" t="s">
        <v>115</v>
      </c>
      <c r="B9" s="925"/>
      <c r="C9" s="926">
        <v>1</v>
      </c>
      <c r="D9" s="927"/>
    </row>
    <row r="10" spans="1:4" ht="17.100000000000001" customHeight="1">
      <c r="A10" s="922" t="s">
        <v>111</v>
      </c>
      <c r="B10" s="923"/>
      <c r="C10" s="923" t="s">
        <v>70</v>
      </c>
      <c r="D10" s="924"/>
    </row>
    <row r="11" spans="1:4" ht="17.100000000000001" customHeight="1">
      <c r="A11" s="513" t="s">
        <v>71</v>
      </c>
      <c r="B11" s="514" t="s">
        <v>29</v>
      </c>
      <c r="C11" s="514" t="s">
        <v>71</v>
      </c>
      <c r="D11" s="515" t="s">
        <v>29</v>
      </c>
    </row>
    <row r="12" spans="1:4" ht="17.100000000000001" customHeight="1" thickBot="1">
      <c r="A12" s="495" t="s">
        <v>166</v>
      </c>
      <c r="B12" s="113">
        <v>455000</v>
      </c>
      <c r="C12" s="496" t="s">
        <v>393</v>
      </c>
      <c r="D12" s="497">
        <v>455000</v>
      </c>
    </row>
    <row r="13" spans="1:4" ht="17.100000000000001" customHeight="1">
      <c r="A13" s="498" t="s">
        <v>392</v>
      </c>
      <c r="B13" s="339">
        <v>60000</v>
      </c>
      <c r="C13" s="340" t="s">
        <v>393</v>
      </c>
      <c r="D13" s="499">
        <v>60000</v>
      </c>
    </row>
    <row r="14" spans="1:4" ht="17.100000000000001" customHeight="1">
      <c r="A14" s="495" t="s">
        <v>167</v>
      </c>
      <c r="B14" s="113">
        <v>0</v>
      </c>
      <c r="C14" s="114"/>
      <c r="D14" s="497">
        <v>0</v>
      </c>
    </row>
    <row r="15" spans="1:4" ht="17.100000000000001" customHeight="1">
      <c r="A15" s="495" t="s">
        <v>168</v>
      </c>
      <c r="B15" s="113">
        <v>0</v>
      </c>
      <c r="C15" s="114"/>
      <c r="D15" s="497">
        <v>0</v>
      </c>
    </row>
    <row r="16" spans="1:4" ht="17.100000000000001" customHeight="1">
      <c r="A16" s="495" t="s">
        <v>169</v>
      </c>
      <c r="B16" s="113">
        <v>0</v>
      </c>
      <c r="C16" s="114"/>
      <c r="D16" s="497">
        <v>0</v>
      </c>
    </row>
    <row r="17" spans="1:4" ht="17.100000000000001" customHeight="1">
      <c r="A17" s="495" t="s">
        <v>170</v>
      </c>
      <c r="B17" s="113">
        <v>0</v>
      </c>
      <c r="C17" s="114"/>
      <c r="D17" s="497">
        <v>0</v>
      </c>
    </row>
    <row r="18" spans="1:4" ht="17.100000000000001" customHeight="1">
      <c r="A18" s="495" t="s">
        <v>171</v>
      </c>
      <c r="B18" s="113">
        <v>0</v>
      </c>
      <c r="C18" s="114"/>
      <c r="D18" s="497">
        <v>0</v>
      </c>
    </row>
    <row r="19" spans="1:4" ht="17.100000000000001" customHeight="1" thickBot="1">
      <c r="A19" s="491" t="s">
        <v>110</v>
      </c>
      <c r="B19" s="492">
        <f>SUM(B12:B18)</f>
        <v>515000</v>
      </c>
      <c r="C19" s="493" t="s">
        <v>110</v>
      </c>
      <c r="D19" s="494">
        <f>SUM(D12:D18)</f>
        <v>515000</v>
      </c>
    </row>
    <row r="20" spans="1:4" ht="17.100000000000001" customHeight="1">
      <c r="A20" s="29"/>
      <c r="B20" s="29"/>
      <c r="C20" s="29"/>
      <c r="D20" s="29"/>
    </row>
    <row r="21" spans="1:4" ht="17.100000000000001" customHeight="1">
      <c r="A21" s="29"/>
      <c r="B21" s="29"/>
      <c r="C21" s="29"/>
      <c r="D21" s="29"/>
    </row>
    <row r="22" spans="1:4" ht="17.100000000000001" customHeight="1">
      <c r="A22" s="922" t="s">
        <v>112</v>
      </c>
      <c r="B22" s="923"/>
      <c r="C22" s="923" t="s">
        <v>70</v>
      </c>
      <c r="D22" s="924"/>
    </row>
    <row r="23" spans="1:4" ht="17.100000000000001" customHeight="1" thickBot="1">
      <c r="A23" s="510" t="s">
        <v>71</v>
      </c>
      <c r="B23" s="511" t="s">
        <v>29</v>
      </c>
      <c r="C23" s="511" t="s">
        <v>71</v>
      </c>
      <c r="D23" s="512" t="s">
        <v>29</v>
      </c>
    </row>
    <row r="24" spans="1:4" ht="17.100000000000001" customHeight="1">
      <c r="A24" s="500" t="s">
        <v>174</v>
      </c>
      <c r="B24" s="111">
        <v>0</v>
      </c>
      <c r="C24" s="112"/>
      <c r="D24" s="501">
        <v>0</v>
      </c>
    </row>
    <row r="25" spans="1:4" ht="17.100000000000001" customHeight="1">
      <c r="A25" s="495" t="s">
        <v>175</v>
      </c>
      <c r="B25" s="113">
        <v>0</v>
      </c>
      <c r="C25" s="114"/>
      <c r="D25" s="497">
        <v>0</v>
      </c>
    </row>
    <row r="26" spans="1:4" ht="17.100000000000001" customHeight="1">
      <c r="A26" s="495" t="s">
        <v>176</v>
      </c>
      <c r="B26" s="113">
        <v>0</v>
      </c>
      <c r="C26" s="114"/>
      <c r="D26" s="497">
        <v>0</v>
      </c>
    </row>
    <row r="27" spans="1:4" ht="17.100000000000001" customHeight="1" thickBot="1">
      <c r="A27" s="502" t="s">
        <v>178</v>
      </c>
      <c r="B27" s="115">
        <v>0</v>
      </c>
      <c r="C27" s="116"/>
      <c r="D27" s="503">
        <v>0</v>
      </c>
    </row>
    <row r="28" spans="1:4" ht="17.100000000000001" customHeight="1" thickBot="1">
      <c r="A28" s="504" t="s">
        <v>110</v>
      </c>
      <c r="B28" s="74">
        <f>SUM(B24:B27)</f>
        <v>0</v>
      </c>
      <c r="C28" s="75" t="s">
        <v>110</v>
      </c>
      <c r="D28" s="505">
        <f>SUM(D24:D27)</f>
        <v>0</v>
      </c>
    </row>
    <row r="29" spans="1:4" ht="17.100000000000001" customHeight="1">
      <c r="A29" s="506" t="s">
        <v>24</v>
      </c>
      <c r="B29" s="507">
        <f>B28+B19</f>
        <v>515000</v>
      </c>
      <c r="C29" s="508" t="s">
        <v>24</v>
      </c>
      <c r="D29" s="509">
        <f>D28+D19</f>
        <v>515000</v>
      </c>
    </row>
    <row r="30" spans="1:4" ht="17.100000000000001" customHeight="1">
      <c r="A30" s="920" t="s">
        <v>499</v>
      </c>
      <c r="B30" s="920"/>
      <c r="C30" s="920"/>
      <c r="D30" s="920"/>
    </row>
    <row r="31" spans="1:4" ht="17.100000000000001" customHeight="1"/>
    <row r="33" spans="4:4" ht="12.75">
      <c r="D33" s="236"/>
    </row>
  </sheetData>
  <mergeCells count="14">
    <mergeCell ref="A2:D2"/>
    <mergeCell ref="A3:D3"/>
    <mergeCell ref="A30:D30"/>
    <mergeCell ref="A8:D8"/>
    <mergeCell ref="A4:D4"/>
    <mergeCell ref="A5:D5"/>
    <mergeCell ref="A22:B22"/>
    <mergeCell ref="C22:D22"/>
    <mergeCell ref="A9:B9"/>
    <mergeCell ref="C9:D9"/>
    <mergeCell ref="A10:B10"/>
    <mergeCell ref="C10:D10"/>
    <mergeCell ref="A6:D6"/>
    <mergeCell ref="A7:D7"/>
  </mergeCells>
  <phoneticPr fontId="4" type="noConversion"/>
  <pageMargins left="0.98425196850393704" right="0.78740157480314965" top="0.55118110236220474" bottom="0.43307086614173229" header="0.51181102362204722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1"/>
  <sheetViews>
    <sheetView zoomScaleSheetLayoutView="100" workbookViewId="0">
      <selection activeCell="C59" sqref="C59"/>
    </sheetView>
  </sheetViews>
  <sheetFormatPr defaultRowHeight="11.25"/>
  <cols>
    <col min="1" max="1" width="39.5703125" style="25" customWidth="1"/>
    <col min="2" max="2" width="52.85546875" style="25" customWidth="1"/>
    <col min="3" max="3" width="24.7109375" style="25" customWidth="1"/>
    <col min="4" max="16384" width="9.140625" style="25"/>
  </cols>
  <sheetData>
    <row r="1" spans="1:3" ht="5.0999999999999996" customHeight="1"/>
    <row r="2" spans="1:3" ht="16.5" customHeight="1">
      <c r="A2" s="663" t="s">
        <v>345</v>
      </c>
      <c r="B2" s="663"/>
      <c r="C2" s="663"/>
    </row>
    <row r="3" spans="1:3" ht="17.100000000000001" customHeight="1">
      <c r="A3" s="931" t="s">
        <v>468</v>
      </c>
      <c r="B3" s="931"/>
      <c r="C3" s="931"/>
    </row>
    <row r="4" spans="1:3" ht="17.100000000000001" customHeight="1">
      <c r="A4" s="931" t="s">
        <v>69</v>
      </c>
      <c r="B4" s="931"/>
      <c r="C4" s="931"/>
    </row>
    <row r="5" spans="1:3" ht="17.100000000000001" customHeight="1">
      <c r="A5" s="931" t="s">
        <v>413</v>
      </c>
      <c r="B5" s="931"/>
      <c r="C5" s="931"/>
    </row>
    <row r="6" spans="1:3" ht="17.100000000000001" customHeight="1">
      <c r="A6" s="931" t="s">
        <v>454</v>
      </c>
      <c r="B6" s="931"/>
      <c r="C6" s="931"/>
    </row>
    <row r="7" spans="1:3" ht="17.100000000000001" customHeight="1">
      <c r="A7" s="930">
        <v>2021</v>
      </c>
      <c r="B7" s="930"/>
      <c r="C7" s="930"/>
    </row>
    <row r="8" spans="1:3" ht="9.9499999999999993" customHeight="1">
      <c r="A8" s="26"/>
      <c r="B8" s="24"/>
      <c r="C8" s="24"/>
    </row>
    <row r="9" spans="1:3" ht="17.100000000000001" customHeight="1">
      <c r="A9" s="27" t="s">
        <v>172</v>
      </c>
      <c r="B9" s="24"/>
      <c r="C9" s="24"/>
    </row>
    <row r="10" spans="1:3" ht="17.100000000000001" customHeight="1" thickBot="1">
      <c r="A10" s="28" t="s">
        <v>417</v>
      </c>
    </row>
    <row r="11" spans="1:3" ht="17.100000000000001" customHeight="1" thickBot="1">
      <c r="A11" s="343" t="s">
        <v>72</v>
      </c>
      <c r="B11" s="343" t="s">
        <v>71</v>
      </c>
      <c r="C11" s="343" t="s">
        <v>73</v>
      </c>
    </row>
    <row r="12" spans="1:3" ht="17.100000000000001" customHeight="1">
      <c r="A12" s="342">
        <v>151</v>
      </c>
      <c r="B12" s="341" t="s">
        <v>394</v>
      </c>
      <c r="C12" s="415">
        <v>44896</v>
      </c>
    </row>
    <row r="13" spans="1:3" ht="17.100000000000001" customHeight="1" thickBot="1">
      <c r="A13" s="417">
        <v>90</v>
      </c>
      <c r="B13" s="341" t="s">
        <v>508</v>
      </c>
      <c r="C13" s="416">
        <v>44531</v>
      </c>
    </row>
    <row r="14" spans="1:3" ht="17.100000000000001" customHeight="1">
      <c r="A14" s="929" t="s">
        <v>509</v>
      </c>
      <c r="B14" s="929"/>
      <c r="C14" s="929"/>
    </row>
    <row r="15" spans="1:3" ht="17.100000000000001" customHeight="1">
      <c r="A15" s="516"/>
      <c r="B15" s="516"/>
      <c r="C15" s="516"/>
    </row>
    <row r="16" spans="1:3" ht="17.100000000000001" customHeight="1">
      <c r="A16" s="516"/>
      <c r="B16" s="516"/>
      <c r="C16" s="516"/>
    </row>
    <row r="17" spans="1:3" ht="17.100000000000001" customHeight="1">
      <c r="A17" s="516"/>
      <c r="B17" s="516"/>
      <c r="C17" s="516"/>
    </row>
    <row r="18" spans="1:3" ht="17.100000000000001" customHeight="1">
      <c r="A18" s="516"/>
      <c r="B18" s="516"/>
      <c r="C18" s="516"/>
    </row>
    <row r="19" spans="1:3" ht="11.25" customHeight="1">
      <c r="A19" s="516"/>
      <c r="B19" s="516"/>
      <c r="C19" s="516"/>
    </row>
    <row r="20" spans="1:3" ht="234" customHeight="1">
      <c r="A20" s="516"/>
      <c r="B20" s="516"/>
      <c r="C20" s="516"/>
    </row>
    <row r="21" spans="1:3" ht="15" customHeight="1">
      <c r="A21" s="516"/>
      <c r="B21" s="516"/>
      <c r="C21" s="522"/>
    </row>
    <row r="22" spans="1:3" ht="14.25" customHeight="1">
      <c r="A22" s="663" t="s">
        <v>345</v>
      </c>
      <c r="B22" s="663"/>
      <c r="C22" s="663"/>
    </row>
    <row r="23" spans="1:3" ht="14.45" customHeight="1">
      <c r="A23" s="931" t="s">
        <v>468</v>
      </c>
      <c r="B23" s="931"/>
      <c r="C23" s="931"/>
    </row>
    <row r="24" spans="1:3" ht="14.45" customHeight="1">
      <c r="A24" s="931" t="s">
        <v>69</v>
      </c>
      <c r="B24" s="931"/>
      <c r="C24" s="931"/>
    </row>
    <row r="25" spans="1:3" ht="14.45" customHeight="1">
      <c r="A25" s="931" t="s">
        <v>413</v>
      </c>
      <c r="B25" s="931"/>
      <c r="C25" s="931"/>
    </row>
    <row r="26" spans="1:3" ht="14.45" customHeight="1">
      <c r="A26" s="931" t="s">
        <v>454</v>
      </c>
      <c r="B26" s="931"/>
      <c r="C26" s="931"/>
    </row>
    <row r="27" spans="1:3" ht="14.45" customHeight="1">
      <c r="A27" s="930">
        <v>2021</v>
      </c>
      <c r="B27" s="930"/>
      <c r="C27" s="930"/>
    </row>
    <row r="28" spans="1:3" ht="14.45" customHeight="1" thickBot="1">
      <c r="A28" s="28" t="s">
        <v>448</v>
      </c>
    </row>
    <row r="29" spans="1:3" ht="14.45" customHeight="1" thickBot="1">
      <c r="A29" s="934" t="s">
        <v>71</v>
      </c>
      <c r="B29" s="935"/>
      <c r="C29" s="343" t="s">
        <v>449</v>
      </c>
    </row>
    <row r="30" spans="1:3" ht="14.45" customHeight="1">
      <c r="A30" s="936" t="s">
        <v>462</v>
      </c>
      <c r="B30" s="937"/>
      <c r="C30" s="520">
        <v>25390.880000000001</v>
      </c>
    </row>
    <row r="31" spans="1:3" ht="14.45" customHeight="1">
      <c r="A31" s="938" t="s">
        <v>437</v>
      </c>
      <c r="B31" s="939"/>
      <c r="C31" s="519">
        <v>1958.01</v>
      </c>
    </row>
    <row r="32" spans="1:3" ht="14.45" customHeight="1">
      <c r="A32" s="940" t="s">
        <v>431</v>
      </c>
      <c r="B32" s="941"/>
      <c r="C32" s="519">
        <v>19674.29</v>
      </c>
    </row>
    <row r="33" spans="1:3" ht="14.45" customHeight="1">
      <c r="A33" s="940" t="s">
        <v>432</v>
      </c>
      <c r="B33" s="941"/>
      <c r="C33" s="519">
        <v>41415.449999999997</v>
      </c>
    </row>
    <row r="34" spans="1:3" ht="14.45" customHeight="1">
      <c r="A34" s="940" t="s">
        <v>461</v>
      </c>
      <c r="B34" s="941"/>
      <c r="C34" s="519">
        <v>662106.43999999994</v>
      </c>
    </row>
    <row r="35" spans="1:3" ht="14.45" customHeight="1">
      <c r="A35" s="940" t="s">
        <v>433</v>
      </c>
      <c r="B35" s="941"/>
      <c r="C35" s="519">
        <v>98984.85</v>
      </c>
    </row>
    <row r="36" spans="1:3" ht="14.45" customHeight="1">
      <c r="A36" s="940" t="s">
        <v>434</v>
      </c>
      <c r="B36" s="941"/>
      <c r="C36" s="519">
        <v>20160.87</v>
      </c>
    </row>
    <row r="37" spans="1:3" ht="14.45" customHeight="1">
      <c r="A37" s="940" t="s">
        <v>435</v>
      </c>
      <c r="B37" s="941"/>
      <c r="C37" s="519">
        <v>217230.35</v>
      </c>
    </row>
    <row r="38" spans="1:3" ht="14.45" customHeight="1">
      <c r="A38" s="940" t="s">
        <v>418</v>
      </c>
      <c r="B38" s="941"/>
      <c r="C38" s="519">
        <v>56461.56</v>
      </c>
    </row>
    <row r="39" spans="1:3" ht="14.45" customHeight="1">
      <c r="A39" s="940" t="s">
        <v>436</v>
      </c>
      <c r="B39" s="941"/>
      <c r="C39" s="519">
        <v>5141.96</v>
      </c>
    </row>
    <row r="40" spans="1:3" ht="14.45" customHeight="1">
      <c r="A40" s="938" t="s">
        <v>460</v>
      </c>
      <c r="B40" s="939"/>
      <c r="C40" s="519">
        <v>2716903.81</v>
      </c>
    </row>
    <row r="41" spans="1:3" ht="14.45" customHeight="1">
      <c r="A41" s="932" t="s">
        <v>438</v>
      </c>
      <c r="B41" s="933"/>
      <c r="C41" s="418">
        <v>8636987.9900000002</v>
      </c>
    </row>
    <row r="42" spans="1:3" ht="14.45" customHeight="1">
      <c r="A42" s="932" t="s">
        <v>419</v>
      </c>
      <c r="B42" s="933"/>
      <c r="C42" s="418">
        <v>499169.89</v>
      </c>
    </row>
    <row r="43" spans="1:3" ht="14.45" customHeight="1">
      <c r="A43" s="932" t="s">
        <v>420</v>
      </c>
      <c r="B43" s="933"/>
      <c r="C43" s="418">
        <v>25449.84</v>
      </c>
    </row>
    <row r="44" spans="1:3" ht="14.45" customHeight="1">
      <c r="A44" s="932" t="s">
        <v>421</v>
      </c>
      <c r="B44" s="933"/>
      <c r="C44" s="418">
        <v>15889.33</v>
      </c>
    </row>
    <row r="45" spans="1:3" ht="14.45" customHeight="1">
      <c r="A45" s="932" t="s">
        <v>439</v>
      </c>
      <c r="B45" s="933"/>
      <c r="C45" s="418">
        <v>301491.8</v>
      </c>
    </row>
    <row r="46" spans="1:3" ht="14.45" customHeight="1">
      <c r="A46" s="932" t="s">
        <v>422</v>
      </c>
      <c r="B46" s="933"/>
      <c r="C46" s="418">
        <v>829104.77</v>
      </c>
    </row>
    <row r="47" spans="1:3" ht="14.45" customHeight="1">
      <c r="A47" s="932" t="s">
        <v>458</v>
      </c>
      <c r="B47" s="933"/>
      <c r="C47" s="418">
        <v>243735.11</v>
      </c>
    </row>
    <row r="48" spans="1:3" ht="15" customHeight="1">
      <c r="A48" s="932" t="s">
        <v>459</v>
      </c>
      <c r="B48" s="933"/>
      <c r="C48" s="418">
        <v>120967.93</v>
      </c>
    </row>
    <row r="49" spans="1:3" ht="12.75">
      <c r="A49" s="932" t="s">
        <v>423</v>
      </c>
      <c r="B49" s="933"/>
      <c r="C49" s="418">
        <v>1673138.5</v>
      </c>
    </row>
    <row r="50" spans="1:3" ht="12.75">
      <c r="A50" s="932" t="s">
        <v>457</v>
      </c>
      <c r="B50" s="933"/>
      <c r="C50" s="418">
        <v>758.99</v>
      </c>
    </row>
    <row r="51" spans="1:3" ht="12.75">
      <c r="A51" s="932" t="s">
        <v>440</v>
      </c>
      <c r="B51" s="933"/>
      <c r="C51" s="418">
        <v>5343.33</v>
      </c>
    </row>
    <row r="52" spans="1:3" ht="12.75">
      <c r="A52" s="932" t="s">
        <v>441</v>
      </c>
      <c r="B52" s="933"/>
      <c r="C52" s="418">
        <v>195754.48</v>
      </c>
    </row>
    <row r="53" spans="1:3" ht="12.75">
      <c r="A53" s="932" t="s">
        <v>442</v>
      </c>
      <c r="B53" s="933"/>
      <c r="C53" s="633">
        <v>102073.54</v>
      </c>
    </row>
    <row r="54" spans="1:3" ht="12.75">
      <c r="A54" s="932" t="s">
        <v>443</v>
      </c>
      <c r="B54" s="933"/>
      <c r="C54" s="418">
        <v>274787.19</v>
      </c>
    </row>
    <row r="55" spans="1:3" ht="12.75">
      <c r="A55" s="932" t="s">
        <v>444</v>
      </c>
      <c r="B55" s="933"/>
      <c r="C55" s="418">
        <v>3720</v>
      </c>
    </row>
    <row r="56" spans="1:3" ht="12.75">
      <c r="A56" s="932" t="s">
        <v>424</v>
      </c>
      <c r="B56" s="933"/>
      <c r="C56" s="418">
        <v>39906.239999999998</v>
      </c>
    </row>
    <row r="57" spans="1:3" ht="12.75">
      <c r="A57" s="932" t="s">
        <v>456</v>
      </c>
      <c r="B57" s="933"/>
      <c r="C57" s="418">
        <v>8741381.5600000005</v>
      </c>
    </row>
    <row r="58" spans="1:3" ht="13.5" thickBot="1">
      <c r="A58" s="942" t="s">
        <v>445</v>
      </c>
      <c r="B58" s="947"/>
      <c r="C58" s="419">
        <v>14788782.460000001</v>
      </c>
    </row>
    <row r="59" spans="1:3" ht="12.75">
      <c r="A59" s="517"/>
      <c r="B59" s="518"/>
      <c r="C59" s="962"/>
    </row>
    <row r="60" spans="1:3" ht="12.75">
      <c r="A60" s="517"/>
      <c r="B60" s="518"/>
      <c r="C60" s="523"/>
    </row>
    <row r="61" spans="1:3" ht="12.75">
      <c r="A61" s="517"/>
      <c r="B61" s="518"/>
      <c r="C61" s="523"/>
    </row>
    <row r="62" spans="1:3" ht="19.5">
      <c r="A62" s="663" t="s">
        <v>345</v>
      </c>
      <c r="B62" s="663"/>
      <c r="C62" s="663"/>
    </row>
    <row r="63" spans="1:3" ht="16.5">
      <c r="A63" s="931" t="s">
        <v>468</v>
      </c>
      <c r="B63" s="931"/>
      <c r="C63" s="931"/>
    </row>
    <row r="64" spans="1:3" ht="16.5">
      <c r="A64" s="931" t="s">
        <v>69</v>
      </c>
      <c r="B64" s="931"/>
      <c r="C64" s="931"/>
    </row>
    <row r="65" spans="1:3" ht="16.5">
      <c r="A65" s="931" t="s">
        <v>413</v>
      </c>
      <c r="B65" s="931"/>
      <c r="C65" s="931"/>
    </row>
    <row r="66" spans="1:3" ht="16.5">
      <c r="A66" s="931" t="s">
        <v>454</v>
      </c>
      <c r="B66" s="931"/>
      <c r="C66" s="931"/>
    </row>
    <row r="67" spans="1:3" ht="16.5">
      <c r="A67" s="930">
        <v>2021</v>
      </c>
      <c r="B67" s="930"/>
      <c r="C67" s="930"/>
    </row>
    <row r="68" spans="1:3" ht="13.5" customHeight="1">
      <c r="A68" s="517"/>
      <c r="B68" s="518"/>
      <c r="C68" s="521"/>
    </row>
    <row r="69" spans="1:3" ht="12" thickBot="1">
      <c r="A69" s="28" t="s">
        <v>448</v>
      </c>
    </row>
    <row r="70" spans="1:3" ht="13.5" thickBot="1">
      <c r="A70" s="934" t="s">
        <v>71</v>
      </c>
      <c r="B70" s="946"/>
      <c r="C70" s="343" t="s">
        <v>449</v>
      </c>
    </row>
    <row r="71" spans="1:3" ht="12.75">
      <c r="A71" s="479"/>
      <c r="B71" s="480"/>
      <c r="C71" s="418"/>
    </row>
    <row r="72" spans="1:3" ht="12.75">
      <c r="A72" s="932" t="s">
        <v>425</v>
      </c>
      <c r="B72" s="948"/>
      <c r="C72" s="418">
        <v>8627393.6500000004</v>
      </c>
    </row>
    <row r="73" spans="1:3" ht="12.75">
      <c r="A73" s="932" t="s">
        <v>446</v>
      </c>
      <c r="B73" s="948"/>
      <c r="C73" s="418">
        <v>727660.2</v>
      </c>
    </row>
    <row r="74" spans="1:3" ht="12.75">
      <c r="A74" s="932" t="s">
        <v>426</v>
      </c>
      <c r="B74" s="948"/>
      <c r="C74" s="418">
        <v>288935.86</v>
      </c>
    </row>
    <row r="75" spans="1:3" ht="12.75">
      <c r="A75" s="932" t="s">
        <v>447</v>
      </c>
      <c r="B75" s="948"/>
      <c r="C75" s="418">
        <v>11361065.6</v>
      </c>
    </row>
    <row r="76" spans="1:3" ht="12.75">
      <c r="A76" s="932" t="s">
        <v>427</v>
      </c>
      <c r="B76" s="948"/>
      <c r="C76" s="418">
        <v>5872680.5599999996</v>
      </c>
    </row>
    <row r="77" spans="1:3" ht="12.75">
      <c r="A77" s="932" t="s">
        <v>428</v>
      </c>
      <c r="B77" s="948"/>
      <c r="C77" s="418">
        <v>2357094.7599999998</v>
      </c>
    </row>
    <row r="78" spans="1:3" ht="13.5" thickBot="1">
      <c r="A78" s="942" t="s">
        <v>429</v>
      </c>
      <c r="B78" s="943"/>
      <c r="C78" s="419">
        <v>3733.4</v>
      </c>
    </row>
    <row r="79" spans="1:3" ht="13.5" thickBot="1">
      <c r="A79" s="944" t="s">
        <v>430</v>
      </c>
      <c r="B79" s="945"/>
      <c r="C79" s="420">
        <v>69600677.060000002</v>
      </c>
    </row>
    <row r="80" spans="1:3">
      <c r="A80" s="929" t="s">
        <v>506</v>
      </c>
      <c r="B80" s="929"/>
      <c r="C80" s="929"/>
    </row>
    <row r="91" spans="7:7" ht="12.75">
      <c r="G91" s="234"/>
    </row>
    <row r="101" spans="3:3" ht="12.75">
      <c r="C101" s="234"/>
    </row>
  </sheetData>
  <mergeCells count="59">
    <mergeCell ref="A58:B58"/>
    <mergeCell ref="A74:B74"/>
    <mergeCell ref="A75:B75"/>
    <mergeCell ref="A76:B76"/>
    <mergeCell ref="A77:B77"/>
    <mergeCell ref="A72:B72"/>
    <mergeCell ref="A73:B73"/>
    <mergeCell ref="A66:C66"/>
    <mergeCell ref="A67:C67"/>
    <mergeCell ref="A45:B45"/>
    <mergeCell ref="A46:B46"/>
    <mergeCell ref="A47:B47"/>
    <mergeCell ref="A48:B48"/>
    <mergeCell ref="A49:B49"/>
    <mergeCell ref="A50:B50"/>
    <mergeCell ref="A51:B51"/>
    <mergeCell ref="A80:C80"/>
    <mergeCell ref="A52:B52"/>
    <mergeCell ref="A53:B53"/>
    <mergeCell ref="A54:B54"/>
    <mergeCell ref="A55:B55"/>
    <mergeCell ref="A56:B56"/>
    <mergeCell ref="A78:B78"/>
    <mergeCell ref="A79:B79"/>
    <mergeCell ref="A57:B57"/>
    <mergeCell ref="A70:B70"/>
    <mergeCell ref="A62:C62"/>
    <mergeCell ref="A63:C63"/>
    <mergeCell ref="A64:C64"/>
    <mergeCell ref="A65:C65"/>
    <mergeCell ref="A22:C22"/>
    <mergeCell ref="A23:C23"/>
    <mergeCell ref="A24:C24"/>
    <mergeCell ref="A25:C25"/>
    <mergeCell ref="A43:B43"/>
    <mergeCell ref="A42:B42"/>
    <mergeCell ref="A44:B44"/>
    <mergeCell ref="A29:B29"/>
    <mergeCell ref="A26:C26"/>
    <mergeCell ref="A27:C27"/>
    <mergeCell ref="A41:B41"/>
    <mergeCell ref="A30:B30"/>
    <mergeCell ref="A31:B31"/>
    <mergeCell ref="A40:B40"/>
    <mergeCell ref="A32:B32"/>
    <mergeCell ref="A33:B33"/>
    <mergeCell ref="A34:B34"/>
    <mergeCell ref="A35:B35"/>
    <mergeCell ref="A36:B36"/>
    <mergeCell ref="A37:B37"/>
    <mergeCell ref="A38:B38"/>
    <mergeCell ref="A39:B39"/>
    <mergeCell ref="A14:C14"/>
    <mergeCell ref="A2:C2"/>
    <mergeCell ref="A7:C7"/>
    <mergeCell ref="A3:C3"/>
    <mergeCell ref="A4:C4"/>
    <mergeCell ref="A5:C5"/>
    <mergeCell ref="A6:C6"/>
  </mergeCells>
  <phoneticPr fontId="4" type="noConversion"/>
  <pageMargins left="1.5354330708661419" right="0.78740157480314965" top="0.39370078740157483" bottom="0.39370078740157483" header="0.51181102362204722" footer="0.39370078740157483"/>
  <pageSetup paperSize="9" orientation="landscape" horizontalDpi="360" verticalDpi="360" r:id="rId1"/>
  <headerFooter scaleWithDoc="0" alignWithMargins="0">
    <firstFooter>&amp;R121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zoomScaleSheetLayoutView="100" workbookViewId="0">
      <selection activeCell="D16" sqref="D16"/>
    </sheetView>
  </sheetViews>
  <sheetFormatPr defaultRowHeight="11.25"/>
  <cols>
    <col min="1" max="1" width="22.7109375" style="23" customWidth="1"/>
    <col min="2" max="2" width="14.5703125" style="23" customWidth="1"/>
    <col min="3" max="6" width="10.7109375" style="23" customWidth="1"/>
    <col min="7" max="7" width="10.140625" style="23" customWidth="1"/>
    <col min="8" max="8" width="15.42578125" style="23" customWidth="1"/>
    <col min="9" max="9" width="17.28515625" style="23" customWidth="1"/>
    <col min="10" max="10" width="16.85546875" style="23" customWidth="1"/>
    <col min="11" max="16384" width="9.140625" style="23"/>
  </cols>
  <sheetData>
    <row r="1" spans="1:11">
      <c r="A1" s="638"/>
      <c r="B1" s="638"/>
      <c r="C1" s="638"/>
      <c r="D1" s="638"/>
      <c r="E1" s="638"/>
      <c r="F1" s="638"/>
      <c r="G1" s="638"/>
      <c r="H1" s="638"/>
      <c r="I1" s="638"/>
      <c r="J1" s="638"/>
    </row>
    <row r="2" spans="1:11" ht="19.5">
      <c r="A2" s="950" t="s">
        <v>345</v>
      </c>
      <c r="B2" s="950"/>
      <c r="C2" s="950"/>
      <c r="D2" s="950"/>
      <c r="E2" s="950"/>
      <c r="F2" s="950"/>
      <c r="G2" s="950"/>
      <c r="H2" s="950"/>
      <c r="I2" s="950"/>
      <c r="J2" s="950"/>
    </row>
    <row r="3" spans="1:11" ht="17.100000000000001" customHeight="1">
      <c r="A3" s="930" t="s">
        <v>468</v>
      </c>
      <c r="B3" s="930"/>
      <c r="C3" s="930"/>
      <c r="D3" s="930"/>
      <c r="E3" s="930"/>
      <c r="F3" s="930"/>
      <c r="G3" s="930"/>
      <c r="H3" s="930"/>
      <c r="I3" s="930"/>
      <c r="J3" s="930"/>
    </row>
    <row r="4" spans="1:11" ht="17.100000000000001" customHeight="1">
      <c r="A4" s="930" t="s">
        <v>414</v>
      </c>
      <c r="B4" s="930"/>
      <c r="C4" s="930"/>
      <c r="D4" s="930"/>
      <c r="E4" s="930"/>
      <c r="F4" s="930"/>
      <c r="G4" s="930"/>
      <c r="H4" s="930"/>
      <c r="I4" s="930"/>
      <c r="J4" s="930"/>
    </row>
    <row r="5" spans="1:11" ht="17.100000000000001" customHeight="1">
      <c r="A5" s="951" t="s">
        <v>79</v>
      </c>
      <c r="B5" s="951"/>
      <c r="C5" s="951"/>
      <c r="D5" s="951"/>
      <c r="E5" s="951"/>
      <c r="F5" s="951"/>
      <c r="G5" s="951"/>
      <c r="H5" s="951"/>
      <c r="I5" s="951"/>
      <c r="J5" s="951"/>
    </row>
    <row r="6" spans="1:11" ht="17.100000000000001" customHeight="1">
      <c r="A6" s="952">
        <v>2021</v>
      </c>
      <c r="B6" s="952"/>
      <c r="C6" s="952"/>
      <c r="D6" s="952"/>
      <c r="E6" s="952"/>
      <c r="F6" s="952"/>
      <c r="G6" s="952"/>
      <c r="H6" s="952"/>
      <c r="I6" s="952"/>
      <c r="J6" s="952"/>
    </row>
    <row r="7" spans="1:11" ht="17.100000000000001" customHeight="1">
      <c r="A7" s="953"/>
      <c r="B7" s="664"/>
      <c r="C7" s="664"/>
      <c r="D7" s="664"/>
      <c r="E7" s="664"/>
      <c r="F7" s="664"/>
      <c r="G7" s="664"/>
      <c r="H7" s="664"/>
      <c r="I7" s="664"/>
      <c r="J7" s="664"/>
    </row>
    <row r="8" spans="1:11" ht="17.100000000000001" customHeight="1">
      <c r="A8" s="664"/>
      <c r="B8" s="664"/>
      <c r="C8" s="664"/>
      <c r="D8" s="664"/>
      <c r="E8" s="664"/>
      <c r="F8" s="664"/>
      <c r="G8" s="664"/>
      <c r="H8" s="664"/>
      <c r="I8" s="664"/>
      <c r="J8" s="664"/>
    </row>
    <row r="9" spans="1:11" ht="17.100000000000001" customHeight="1">
      <c r="A9" s="664"/>
      <c r="B9" s="664"/>
      <c r="C9" s="664"/>
      <c r="D9" s="664"/>
      <c r="E9" s="664"/>
      <c r="F9" s="664"/>
      <c r="G9" s="664"/>
      <c r="H9" s="664"/>
      <c r="I9" s="664"/>
      <c r="J9" s="664"/>
    </row>
    <row r="10" spans="1:11" ht="17.100000000000001" customHeight="1" thickBot="1">
      <c r="A10" s="954"/>
      <c r="B10" s="954"/>
      <c r="C10" s="954"/>
      <c r="D10" s="954"/>
      <c r="E10" s="954"/>
      <c r="F10" s="954"/>
      <c r="G10" s="954"/>
      <c r="H10" s="954"/>
      <c r="I10" s="954"/>
      <c r="J10" s="954"/>
    </row>
    <row r="11" spans="1:11" ht="17.100000000000001" customHeight="1" thickBot="1">
      <c r="A11" s="957" t="s">
        <v>74</v>
      </c>
      <c r="B11" s="955" t="s">
        <v>75</v>
      </c>
      <c r="C11" s="955" t="s">
        <v>95</v>
      </c>
      <c r="D11" s="955" t="s">
        <v>96</v>
      </c>
      <c r="E11" s="955" t="s">
        <v>97</v>
      </c>
      <c r="F11" s="959" t="s">
        <v>464</v>
      </c>
      <c r="G11" s="960"/>
      <c r="H11" s="960"/>
      <c r="I11" s="960"/>
      <c r="J11" s="960"/>
    </row>
    <row r="12" spans="1:11" ht="58.5" customHeight="1" thickBot="1">
      <c r="A12" s="958"/>
      <c r="B12" s="956"/>
      <c r="C12" s="956"/>
      <c r="D12" s="956"/>
      <c r="E12" s="956"/>
      <c r="F12" s="284" t="s">
        <v>87</v>
      </c>
      <c r="G12" s="284" t="s">
        <v>88</v>
      </c>
      <c r="H12" s="284" t="s">
        <v>89</v>
      </c>
      <c r="I12" s="471" t="s">
        <v>90</v>
      </c>
      <c r="J12" s="285" t="s">
        <v>91</v>
      </c>
      <c r="K12" s="9"/>
    </row>
    <row r="13" spans="1:11" ht="17.100000000000001" customHeight="1" thickBot="1">
      <c r="A13" s="286" t="s">
        <v>76</v>
      </c>
      <c r="B13" s="287">
        <v>3847.53</v>
      </c>
      <c r="C13" s="577">
        <v>1404</v>
      </c>
      <c r="D13" s="577">
        <v>1091</v>
      </c>
      <c r="E13" s="577">
        <v>313</v>
      </c>
      <c r="F13" s="297">
        <v>10</v>
      </c>
      <c r="G13" s="297">
        <v>10</v>
      </c>
      <c r="H13" s="288">
        <f>B13*G13</f>
        <v>38475.300000000003</v>
      </c>
      <c r="I13" s="579">
        <f>D13*B13+F13*B13</f>
        <v>4236130.53</v>
      </c>
      <c r="J13" s="581">
        <f>H13+I13</f>
        <v>4274605.83</v>
      </c>
      <c r="K13" s="9"/>
    </row>
    <row r="14" spans="1:11" ht="17.100000000000001" customHeight="1" thickBot="1">
      <c r="A14" s="289" t="s">
        <v>77</v>
      </c>
      <c r="B14" s="290">
        <v>3008.71</v>
      </c>
      <c r="C14" s="578">
        <v>190</v>
      </c>
      <c r="D14" s="578">
        <v>177</v>
      </c>
      <c r="E14" s="578">
        <v>13</v>
      </c>
      <c r="F14" s="298">
        <v>10</v>
      </c>
      <c r="G14" s="298">
        <v>10</v>
      </c>
      <c r="H14" s="288">
        <f>B14*G14</f>
        <v>30087.1</v>
      </c>
      <c r="I14" s="579">
        <f>D14*B14+F14*B14</f>
        <v>562628.77</v>
      </c>
      <c r="J14" s="581">
        <f>H14+I14</f>
        <v>592715.87</v>
      </c>
    </row>
    <row r="15" spans="1:11" ht="17.100000000000001" customHeight="1" thickBot="1">
      <c r="A15" s="291" t="s">
        <v>388</v>
      </c>
      <c r="B15" s="290">
        <v>2703.25</v>
      </c>
      <c r="C15" s="578">
        <v>260</v>
      </c>
      <c r="D15" s="578">
        <v>257</v>
      </c>
      <c r="E15" s="578">
        <v>3</v>
      </c>
      <c r="F15" s="298">
        <v>15</v>
      </c>
      <c r="G15" s="298">
        <v>15</v>
      </c>
      <c r="H15" s="288">
        <f>B15*G15</f>
        <v>40548.75</v>
      </c>
      <c r="I15" s="579">
        <f>D15*B15+F15*B15</f>
        <v>735284</v>
      </c>
      <c r="J15" s="581">
        <f>H15+I15</f>
        <v>775832.75</v>
      </c>
    </row>
    <row r="16" spans="1:11" ht="17.100000000000001" customHeight="1" thickBot="1">
      <c r="A16" s="289" t="s">
        <v>78</v>
      </c>
      <c r="B16" s="290">
        <v>877.71</v>
      </c>
      <c r="C16" s="298">
        <v>44</v>
      </c>
      <c r="D16" s="298">
        <v>44</v>
      </c>
      <c r="E16" s="298">
        <v>0</v>
      </c>
      <c r="F16" s="298">
        <v>7</v>
      </c>
      <c r="G16" s="298">
        <v>7</v>
      </c>
      <c r="H16" s="288">
        <f>B16*G16</f>
        <v>6143.97</v>
      </c>
      <c r="I16" s="579">
        <f>D16*B16+F16*B16</f>
        <v>44763.210000000006</v>
      </c>
      <c r="J16" s="581">
        <f>H16+I16</f>
        <v>50907.180000000008</v>
      </c>
    </row>
    <row r="17" spans="1:10" ht="17.100000000000001" customHeight="1" thickBot="1">
      <c r="A17" s="292" t="s">
        <v>105</v>
      </c>
      <c r="B17" s="293">
        <v>738.28</v>
      </c>
      <c r="C17" s="299">
        <v>156</v>
      </c>
      <c r="D17" s="299">
        <v>156</v>
      </c>
      <c r="E17" s="299">
        <v>0</v>
      </c>
      <c r="F17" s="299">
        <v>3</v>
      </c>
      <c r="G17" s="299">
        <v>3</v>
      </c>
      <c r="H17" s="288">
        <f>B17*G17</f>
        <v>2214.84</v>
      </c>
      <c r="I17" s="579">
        <f>D17*B17+F17*B17</f>
        <v>117386.51999999999</v>
      </c>
      <c r="J17" s="581">
        <f>H17+I17</f>
        <v>119601.35999999999</v>
      </c>
    </row>
    <row r="18" spans="1:10" ht="17.100000000000001" customHeight="1" thickBot="1">
      <c r="A18" s="294" t="s">
        <v>86</v>
      </c>
      <c r="B18" s="295"/>
      <c r="C18" s="300">
        <f t="shared" ref="C18:J18" si="0">SUM(C13:C17)</f>
        <v>2054</v>
      </c>
      <c r="D18" s="300">
        <f t="shared" si="0"/>
        <v>1725</v>
      </c>
      <c r="E18" s="300">
        <f t="shared" si="0"/>
        <v>329</v>
      </c>
      <c r="F18" s="300">
        <f t="shared" si="0"/>
        <v>45</v>
      </c>
      <c r="G18" s="300">
        <f t="shared" si="0"/>
        <v>45</v>
      </c>
      <c r="H18" s="296">
        <f t="shared" si="0"/>
        <v>117469.95999999999</v>
      </c>
      <c r="I18" s="580">
        <f t="shared" si="0"/>
        <v>5696193.0300000003</v>
      </c>
      <c r="J18" s="582">
        <f t="shared" si="0"/>
        <v>5813662.9900000002</v>
      </c>
    </row>
    <row r="19" spans="1:10" ht="17.100000000000001" customHeight="1">
      <c r="A19" s="949" t="s">
        <v>505</v>
      </c>
      <c r="B19" s="949"/>
      <c r="C19" s="949"/>
      <c r="D19" s="949"/>
      <c r="E19" s="949"/>
      <c r="F19" s="949"/>
      <c r="G19" s="949"/>
      <c r="H19" s="949"/>
      <c r="I19" s="949"/>
      <c r="J19" s="949"/>
    </row>
    <row r="23" spans="1:10">
      <c r="I23" s="583"/>
    </row>
    <row r="24" spans="1:10">
      <c r="A24" s="88"/>
      <c r="I24" s="538"/>
    </row>
    <row r="25" spans="1:10">
      <c r="I25" s="583"/>
    </row>
    <row r="29" spans="1:10">
      <c r="H29" s="538"/>
    </row>
    <row r="30" spans="1:10">
      <c r="H30" s="538"/>
    </row>
    <row r="31" spans="1:10">
      <c r="H31" s="574"/>
    </row>
    <row r="33" spans="1:10">
      <c r="A33" s="76"/>
      <c r="B33" s="76"/>
      <c r="C33" s="76"/>
      <c r="D33" s="76"/>
      <c r="E33" s="76"/>
      <c r="F33" s="76"/>
      <c r="G33" s="76"/>
    </row>
    <row r="34" spans="1:10">
      <c r="A34" s="76"/>
      <c r="B34" s="76"/>
      <c r="C34" s="76"/>
      <c r="D34" s="76"/>
      <c r="E34" s="76"/>
      <c r="F34" s="76"/>
      <c r="G34" s="76"/>
    </row>
    <row r="35" spans="1:10">
      <c r="A35" s="76"/>
      <c r="B35" s="76"/>
      <c r="C35" s="76"/>
      <c r="D35" s="76"/>
      <c r="E35" s="76"/>
      <c r="F35" s="76"/>
      <c r="G35" s="76"/>
    </row>
    <row r="36" spans="1:10">
      <c r="A36" s="192"/>
      <c r="B36" s="76"/>
      <c r="C36" s="76"/>
      <c r="D36" s="76"/>
      <c r="E36" s="76"/>
      <c r="F36" s="76"/>
      <c r="G36" s="77"/>
    </row>
    <row r="37" spans="1:10" ht="12.75">
      <c r="J37" s="236"/>
    </row>
  </sheetData>
  <mergeCells count="14">
    <mergeCell ref="A1:J1"/>
    <mergeCell ref="E11:E12"/>
    <mergeCell ref="A11:A12"/>
    <mergeCell ref="B11:B12"/>
    <mergeCell ref="C11:C12"/>
    <mergeCell ref="F11:J11"/>
    <mergeCell ref="D11:D12"/>
    <mergeCell ref="A19:J19"/>
    <mergeCell ref="A2:J2"/>
    <mergeCell ref="A3:J3"/>
    <mergeCell ref="A4:J4"/>
    <mergeCell ref="A5:J5"/>
    <mergeCell ref="A6:J6"/>
    <mergeCell ref="A7:J10"/>
  </mergeCells>
  <phoneticPr fontId="4" type="noConversion"/>
  <pageMargins left="0.59055118110236227" right="0.19685039370078741" top="0.27559055118110237" bottom="0.27559055118110237" header="0.51181102362204722" footer="0.43307086614173229"/>
  <pageSetup paperSize="9" orientation="landscape" horizontalDpi="360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365"/>
  <sheetViews>
    <sheetView topLeftCell="A340" zoomScaleSheetLayoutView="100" workbookViewId="0">
      <selection activeCell="I366" sqref="I366"/>
    </sheetView>
  </sheetViews>
  <sheetFormatPr defaultRowHeight="11.25"/>
  <cols>
    <col min="1" max="2" width="15.7109375" style="122" customWidth="1"/>
    <col min="3" max="3" width="20" style="122" customWidth="1"/>
    <col min="4" max="4" width="21.42578125" style="122" customWidth="1"/>
    <col min="5" max="5" width="21.28515625" style="122" customWidth="1"/>
    <col min="6" max="6" width="15.7109375" style="122" customWidth="1"/>
    <col min="7" max="7" width="14" style="122" customWidth="1"/>
    <col min="8" max="8" width="14.140625" style="122" customWidth="1"/>
    <col min="9" max="9" width="15" style="122" customWidth="1"/>
    <col min="10" max="16384" width="9.140625" style="122"/>
  </cols>
  <sheetData>
    <row r="1" spans="1:9" ht="15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9" ht="20.25" customHeight="1">
      <c r="A2" s="663" t="s">
        <v>345</v>
      </c>
      <c r="B2" s="663"/>
      <c r="C2" s="663"/>
      <c r="D2" s="663"/>
      <c r="E2" s="663"/>
      <c r="F2" s="663"/>
      <c r="G2" s="663"/>
      <c r="H2" s="663"/>
      <c r="I2" s="664"/>
    </row>
    <row r="3" spans="1:9" ht="15" customHeight="1">
      <c r="A3" s="639" t="s">
        <v>468</v>
      </c>
      <c r="B3" s="639"/>
      <c r="C3" s="639"/>
      <c r="D3" s="639"/>
      <c r="E3" s="639"/>
      <c r="F3" s="639"/>
      <c r="G3" s="639"/>
      <c r="H3" s="639"/>
      <c r="I3" s="664"/>
    </row>
    <row r="4" spans="1:9" ht="15" customHeight="1">
      <c r="A4" s="641" t="s">
        <v>146</v>
      </c>
      <c r="B4" s="641"/>
      <c r="C4" s="641"/>
      <c r="D4" s="641"/>
      <c r="E4" s="641"/>
      <c r="F4" s="641"/>
      <c r="G4" s="641"/>
      <c r="H4" s="641"/>
      <c r="I4" s="664"/>
    </row>
    <row r="5" spans="1:9" ht="15" customHeight="1">
      <c r="A5" s="658" t="s">
        <v>352</v>
      </c>
      <c r="B5" s="658"/>
      <c r="C5" s="658"/>
      <c r="D5" s="658"/>
      <c r="E5" s="658"/>
      <c r="F5" s="658"/>
      <c r="G5" s="658"/>
      <c r="H5" s="658"/>
      <c r="I5" s="664"/>
    </row>
    <row r="6" spans="1:9" ht="12.95" customHeight="1">
      <c r="A6" s="665" t="s">
        <v>469</v>
      </c>
      <c r="B6" s="665"/>
      <c r="C6" s="665"/>
      <c r="D6" s="665"/>
      <c r="E6" s="665"/>
      <c r="F6" s="665"/>
      <c r="G6" s="665"/>
      <c r="H6" s="665"/>
      <c r="I6" s="666"/>
    </row>
    <row r="7" spans="1:9" ht="12.95" customHeight="1">
      <c r="A7" s="211"/>
      <c r="B7" s="211"/>
      <c r="C7" s="211"/>
      <c r="D7" s="211"/>
      <c r="E7" s="211"/>
      <c r="F7" s="211"/>
      <c r="G7" s="211"/>
      <c r="H7" s="211"/>
      <c r="I7" s="210"/>
    </row>
    <row r="8" spans="1:9" ht="12.95" customHeight="1" thickBot="1">
      <c r="A8" s="9"/>
      <c r="B8" s="9"/>
      <c r="C8" s="9"/>
      <c r="D8" s="9"/>
      <c r="E8" s="9"/>
      <c r="F8" s="9"/>
      <c r="G8" s="9"/>
      <c r="H8" s="9"/>
      <c r="I8" s="9"/>
    </row>
    <row r="9" spans="1:9" ht="12.95" customHeight="1" thickBot="1">
      <c r="A9" s="659" t="s">
        <v>353</v>
      </c>
      <c r="B9" s="659"/>
      <c r="C9" s="659"/>
      <c r="D9" s="659"/>
      <c r="E9" s="659"/>
      <c r="F9" s="212">
        <v>2020</v>
      </c>
      <c r="G9" s="212">
        <v>2021</v>
      </c>
      <c r="H9" s="212">
        <v>2022</v>
      </c>
      <c r="I9" s="212">
        <v>2023</v>
      </c>
    </row>
    <row r="10" spans="1:9" ht="12.95" customHeight="1">
      <c r="A10" s="214" t="s">
        <v>81</v>
      </c>
      <c r="B10" s="214"/>
      <c r="C10" s="214"/>
      <c r="D10" s="214"/>
      <c r="E10" s="214"/>
      <c r="F10" s="216">
        <v>1.0429999999999999</v>
      </c>
      <c r="G10" s="216">
        <v>1.0427</v>
      </c>
      <c r="H10" s="216">
        <v>1.0418000000000001</v>
      </c>
      <c r="I10" s="216">
        <v>1.0422</v>
      </c>
    </row>
    <row r="11" spans="1:9" ht="12.95" customHeight="1">
      <c r="A11" s="214" t="s">
        <v>354</v>
      </c>
      <c r="B11" s="214"/>
      <c r="C11" s="214"/>
      <c r="D11" s="214"/>
      <c r="E11" s="214"/>
      <c r="F11" s="219">
        <v>1</v>
      </c>
      <c r="G11" s="219">
        <v>1</v>
      </c>
      <c r="H11" s="219">
        <v>1</v>
      </c>
      <c r="I11" s="219">
        <v>1</v>
      </c>
    </row>
    <row r="12" spans="1:9" ht="12.95" customHeight="1" thickBot="1">
      <c r="A12" s="214" t="s">
        <v>355</v>
      </c>
      <c r="B12" s="214"/>
      <c r="C12" s="214"/>
      <c r="D12" s="214"/>
      <c r="E12" s="214"/>
      <c r="F12" s="220">
        <v>1</v>
      </c>
      <c r="G12" s="220">
        <v>1</v>
      </c>
      <c r="H12" s="220">
        <v>1</v>
      </c>
      <c r="I12" s="220">
        <v>1</v>
      </c>
    </row>
    <row r="13" spans="1:9" ht="12.95" customHeight="1" thickBot="1">
      <c r="A13" s="214" t="s">
        <v>82</v>
      </c>
      <c r="B13" s="214"/>
      <c r="C13" s="214"/>
      <c r="D13" s="214"/>
      <c r="E13" s="214"/>
      <c r="F13" s="222">
        <f>F10*F11*F12</f>
        <v>1.0429999999999999</v>
      </c>
      <c r="G13" s="222">
        <f>G10*G11*G12</f>
        <v>1.0427</v>
      </c>
      <c r="H13" s="222">
        <f>H10*H11*H12</f>
        <v>1.0418000000000001</v>
      </c>
      <c r="I13" s="222">
        <f>I10*I11*I12</f>
        <v>1.0422</v>
      </c>
    </row>
    <row r="14" spans="1:9" ht="12.95" customHeight="1" thickBot="1">
      <c r="A14" s="669"/>
      <c r="B14" s="669"/>
      <c r="C14" s="669"/>
      <c r="D14" s="669"/>
      <c r="E14" s="669"/>
      <c r="F14" s="669"/>
      <c r="G14" s="669"/>
      <c r="H14" s="669"/>
      <c r="I14" s="223"/>
    </row>
    <row r="15" spans="1:9" ht="12.95" customHeight="1" thickBot="1">
      <c r="A15" s="224" t="s">
        <v>83</v>
      </c>
      <c r="B15" s="226">
        <v>2016</v>
      </c>
      <c r="C15" s="226">
        <v>2017</v>
      </c>
      <c r="D15" s="226">
        <v>2018</v>
      </c>
      <c r="E15" s="424">
        <v>2019</v>
      </c>
      <c r="F15" s="225">
        <v>2020</v>
      </c>
      <c r="G15" s="226">
        <v>2021</v>
      </c>
      <c r="H15" s="227">
        <v>2022</v>
      </c>
      <c r="I15" s="227">
        <v>2023</v>
      </c>
    </row>
    <row r="16" spans="1:9" ht="12.95" customHeight="1" thickBot="1">
      <c r="A16" s="228" t="s">
        <v>119</v>
      </c>
      <c r="B16" s="229">
        <v>1675222.89</v>
      </c>
      <c r="C16" s="421">
        <v>569552.74</v>
      </c>
      <c r="D16" s="421">
        <v>413481.83</v>
      </c>
      <c r="E16" s="421">
        <v>1351573.82</v>
      </c>
      <c r="F16" s="585">
        <v>1954758.13</v>
      </c>
      <c r="G16" s="231">
        <v>1854723</v>
      </c>
      <c r="H16" s="231">
        <f t="shared" ref="H16:I27" si="0">G16*H$13</f>
        <v>1932250.4214000001</v>
      </c>
      <c r="I16" s="231">
        <f t="shared" si="0"/>
        <v>2013791.3891830801</v>
      </c>
    </row>
    <row r="17" spans="1:9" ht="12.95" customHeight="1" thickBot="1">
      <c r="A17" s="228" t="s">
        <v>120</v>
      </c>
      <c r="B17" s="229">
        <v>1289691.67</v>
      </c>
      <c r="C17" s="421">
        <v>2304571.2799999998</v>
      </c>
      <c r="D17" s="421">
        <v>2831952.19</v>
      </c>
      <c r="E17" s="421">
        <v>2531181.54</v>
      </c>
      <c r="F17" s="421">
        <v>3079850.24</v>
      </c>
      <c r="G17" s="230">
        <v>3208587.98</v>
      </c>
      <c r="H17" s="230">
        <f t="shared" si="0"/>
        <v>3342706.957564</v>
      </c>
      <c r="I17" s="230">
        <f t="shared" si="0"/>
        <v>3483769.191173201</v>
      </c>
    </row>
    <row r="18" spans="1:9" ht="12.95" customHeight="1" thickBot="1">
      <c r="A18" s="228" t="s">
        <v>121</v>
      </c>
      <c r="B18" s="229">
        <v>50348.52</v>
      </c>
      <c r="C18" s="421">
        <v>188615.67</v>
      </c>
      <c r="D18" s="421">
        <v>340046.11</v>
      </c>
      <c r="E18" s="421">
        <v>354668.09</v>
      </c>
      <c r="F18" s="421">
        <v>369812.42</v>
      </c>
      <c r="G18" s="230">
        <v>385270.58</v>
      </c>
      <c r="H18" s="230">
        <f t="shared" si="0"/>
        <v>401374.89024400007</v>
      </c>
      <c r="I18" s="230">
        <f t="shared" si="0"/>
        <v>418312.9106122969</v>
      </c>
    </row>
    <row r="19" spans="1:9" ht="12.95" customHeight="1" thickBot="1">
      <c r="A19" s="228" t="s">
        <v>122</v>
      </c>
      <c r="B19" s="229">
        <v>137082.69</v>
      </c>
      <c r="C19" s="421">
        <v>160437.51</v>
      </c>
      <c r="D19" s="421">
        <v>348675.33</v>
      </c>
      <c r="E19" s="421">
        <v>363668.37</v>
      </c>
      <c r="F19" s="421">
        <v>379197.01</v>
      </c>
      <c r="G19" s="230">
        <v>395047.44</v>
      </c>
      <c r="H19" s="230">
        <f t="shared" si="0"/>
        <v>411560.42299200001</v>
      </c>
      <c r="I19" s="230">
        <f t="shared" si="0"/>
        <v>428928.27284226241</v>
      </c>
    </row>
    <row r="20" spans="1:9" ht="12.95" customHeight="1" thickBot="1">
      <c r="A20" s="228" t="s">
        <v>123</v>
      </c>
      <c r="B20" s="229">
        <v>144042.68</v>
      </c>
      <c r="C20" s="421">
        <v>163627.76</v>
      </c>
      <c r="D20" s="421">
        <v>297659.06</v>
      </c>
      <c r="E20" s="421">
        <v>310458.40000000002</v>
      </c>
      <c r="F20" s="421">
        <v>323714.96999999997</v>
      </c>
      <c r="G20" s="230">
        <v>337246.26</v>
      </c>
      <c r="H20" s="230">
        <f t="shared" si="0"/>
        <v>351343.15366800001</v>
      </c>
      <c r="I20" s="230">
        <f t="shared" si="0"/>
        <v>366169.83475278964</v>
      </c>
    </row>
    <row r="21" spans="1:9" ht="12.95" customHeight="1" thickBot="1">
      <c r="A21" s="539" t="s">
        <v>124</v>
      </c>
      <c r="B21" s="229">
        <v>141898.69</v>
      </c>
      <c r="C21" s="421">
        <v>157751.81</v>
      </c>
      <c r="D21" s="421">
        <v>278551.53000000003</v>
      </c>
      <c r="E21" s="421">
        <v>290529.25</v>
      </c>
      <c r="F21" s="421">
        <v>302934.84000000003</v>
      </c>
      <c r="G21" s="230">
        <v>315597.52</v>
      </c>
      <c r="H21" s="230">
        <f t="shared" si="0"/>
        <v>328789.49633600004</v>
      </c>
      <c r="I21" s="230">
        <f t="shared" si="0"/>
        <v>342664.41308137926</v>
      </c>
    </row>
    <row r="22" spans="1:9" ht="12.95" customHeight="1" thickBot="1">
      <c r="A22" s="228" t="s">
        <v>125</v>
      </c>
      <c r="B22" s="229">
        <v>96240.46</v>
      </c>
      <c r="C22" s="421">
        <v>99288.37</v>
      </c>
      <c r="D22" s="421">
        <v>257876.2</v>
      </c>
      <c r="E22" s="421">
        <v>108083.24</v>
      </c>
      <c r="F22" s="421">
        <v>112698.4</v>
      </c>
      <c r="G22" s="230">
        <v>117409.19</v>
      </c>
      <c r="H22" s="230">
        <f t="shared" si="0"/>
        <v>122316.894142</v>
      </c>
      <c r="I22" s="230">
        <f t="shared" si="0"/>
        <v>127478.66707479241</v>
      </c>
    </row>
    <row r="23" spans="1:9" ht="12.95" customHeight="1" thickBot="1">
      <c r="A23" s="228" t="s">
        <v>126</v>
      </c>
      <c r="B23" s="229">
        <v>39738.53</v>
      </c>
      <c r="C23" s="421">
        <v>80.44</v>
      </c>
      <c r="D23" s="421">
        <v>284003.57</v>
      </c>
      <c r="E23" s="421">
        <v>149823.18</v>
      </c>
      <c r="F23" s="421">
        <v>156220.63</v>
      </c>
      <c r="G23" s="230">
        <v>162750.66</v>
      </c>
      <c r="H23" s="230">
        <f t="shared" si="0"/>
        <v>169553.63758800001</v>
      </c>
      <c r="I23" s="230">
        <f t="shared" si="0"/>
        <v>176708.80109421362</v>
      </c>
    </row>
    <row r="24" spans="1:9" ht="12.95" customHeight="1" thickBot="1">
      <c r="A24" s="228" t="s">
        <v>127</v>
      </c>
      <c r="B24" s="229">
        <v>16043.45</v>
      </c>
      <c r="C24" s="421">
        <v>130.16999999999999</v>
      </c>
      <c r="D24" s="421">
        <v>147.13999999999999</v>
      </c>
      <c r="E24" s="421">
        <v>141.69999999999999</v>
      </c>
      <c r="F24" s="421">
        <v>147.75</v>
      </c>
      <c r="G24" s="230">
        <v>153.93</v>
      </c>
      <c r="H24" s="230">
        <f t="shared" si="0"/>
        <v>160.36427400000002</v>
      </c>
      <c r="I24" s="230">
        <f t="shared" si="0"/>
        <v>167.13164636280004</v>
      </c>
    </row>
    <row r="25" spans="1:9" ht="12.95" customHeight="1" thickBot="1">
      <c r="A25" s="228" t="s">
        <v>128</v>
      </c>
      <c r="B25" s="229">
        <v>17471.77</v>
      </c>
      <c r="C25" s="421">
        <v>16.690000000000001</v>
      </c>
      <c r="D25" s="421">
        <v>0</v>
      </c>
      <c r="E25" s="421">
        <v>18.170000000000002</v>
      </c>
      <c r="F25" s="421">
        <v>18.940000000000001</v>
      </c>
      <c r="G25" s="230">
        <v>19.739999999999998</v>
      </c>
      <c r="H25" s="230">
        <f t="shared" si="0"/>
        <v>20.565131999999998</v>
      </c>
      <c r="I25" s="230">
        <f t="shared" si="0"/>
        <v>21.432980570399998</v>
      </c>
    </row>
    <row r="26" spans="1:9" ht="13.5" thickBot="1">
      <c r="A26" s="228" t="s">
        <v>129</v>
      </c>
      <c r="B26" s="229">
        <v>8979.3799999999992</v>
      </c>
      <c r="C26" s="421">
        <v>47.84</v>
      </c>
      <c r="D26" s="421">
        <v>82001.539999999994</v>
      </c>
      <c r="E26" s="421">
        <v>52.08</v>
      </c>
      <c r="F26" s="421">
        <v>54.3</v>
      </c>
      <c r="G26" s="230">
        <v>56.57</v>
      </c>
      <c r="H26" s="230">
        <f t="shared" si="0"/>
        <v>58.934626000000002</v>
      </c>
      <c r="I26" s="230">
        <f t="shared" si="0"/>
        <v>61.421667217200003</v>
      </c>
    </row>
    <row r="27" spans="1:9" ht="13.5" thickBot="1">
      <c r="A27" s="228" t="s">
        <v>130</v>
      </c>
      <c r="B27" s="229">
        <v>24402.73</v>
      </c>
      <c r="C27" s="421">
        <v>49569.72</v>
      </c>
      <c r="D27" s="421">
        <v>312.25</v>
      </c>
      <c r="E27" s="421">
        <v>53960.56</v>
      </c>
      <c r="F27" s="421">
        <v>56264.68</v>
      </c>
      <c r="G27" s="230">
        <v>58616.54</v>
      </c>
      <c r="H27" s="230">
        <f t="shared" si="0"/>
        <v>61066.711372000005</v>
      </c>
      <c r="I27" s="230">
        <f t="shared" si="0"/>
        <v>63643.726591898405</v>
      </c>
    </row>
    <row r="28" spans="1:9" ht="13.15" customHeight="1" thickBot="1">
      <c r="A28" s="228" t="s">
        <v>9</v>
      </c>
      <c r="B28" s="232">
        <f>SUM(B16:B27)</f>
        <v>3641163.4599999995</v>
      </c>
      <c r="C28" s="422">
        <f>SUM(C16:C27)</f>
        <v>3693689.9999999991</v>
      </c>
      <c r="D28" s="422">
        <f>+SUM(D16:D27)</f>
        <v>5134706.75</v>
      </c>
      <c r="E28" s="422">
        <f>SUM(E16:E27)</f>
        <v>5514158.4000000004</v>
      </c>
      <c r="F28" s="422">
        <f>SUM(F16:F27)</f>
        <v>6735672.3099999996</v>
      </c>
      <c r="G28" s="233">
        <f>SUM(G16:G27)</f>
        <v>6835479.410000002</v>
      </c>
      <c r="H28" s="233">
        <f>SUM(H16:H27)</f>
        <v>7121202.4493380003</v>
      </c>
      <c r="I28" s="233">
        <f>SUM(I16:I27)</f>
        <v>7421717.1927000647</v>
      </c>
    </row>
    <row r="29" spans="1:9" ht="12.75">
      <c r="A29" s="667" t="s">
        <v>470</v>
      </c>
      <c r="B29" s="667"/>
      <c r="C29" s="667"/>
      <c r="D29" s="667"/>
      <c r="E29" s="667"/>
      <c r="F29" s="667"/>
      <c r="G29" s="667"/>
      <c r="H29" s="667"/>
      <c r="I29" s="234"/>
    </row>
    <row r="30" spans="1:9">
      <c r="A30" s="23"/>
      <c r="B30" s="23"/>
      <c r="C30" s="23"/>
      <c r="D30" s="23"/>
      <c r="E30" s="23"/>
      <c r="F30" s="23"/>
      <c r="G30" s="23"/>
      <c r="H30" s="23"/>
      <c r="I30" s="23"/>
    </row>
    <row r="31" spans="1:9">
      <c r="A31" s="235" t="s">
        <v>84</v>
      </c>
      <c r="B31" s="23"/>
      <c r="C31" s="23"/>
      <c r="D31" s="23"/>
      <c r="E31" s="23"/>
      <c r="F31" s="23"/>
      <c r="G31" s="23"/>
      <c r="H31" s="23"/>
      <c r="I31" s="23"/>
    </row>
    <row r="32" spans="1:9">
      <c r="A32" s="6" t="s">
        <v>356</v>
      </c>
      <c r="B32" s="23"/>
      <c r="C32" s="23"/>
      <c r="D32" s="23"/>
      <c r="E32" s="23"/>
      <c r="F32" s="23"/>
      <c r="G32" s="23"/>
      <c r="H32" s="23"/>
      <c r="I32" s="23"/>
    </row>
    <row r="33" spans="1:9">
      <c r="A33" s="670" t="s">
        <v>471</v>
      </c>
      <c r="B33" s="670"/>
      <c r="C33" s="670"/>
      <c r="D33" s="670"/>
      <c r="E33" s="670"/>
      <c r="F33" s="670"/>
      <c r="G33" s="670"/>
      <c r="H33" s="670"/>
      <c r="I33" s="670"/>
    </row>
    <row r="34" spans="1:9">
      <c r="A34" s="6" t="s">
        <v>85</v>
      </c>
      <c r="B34" s="23"/>
      <c r="C34" s="23"/>
      <c r="D34" s="23"/>
      <c r="E34" s="23"/>
      <c r="F34" s="23"/>
      <c r="G34" s="23"/>
      <c r="H34" s="23"/>
      <c r="I34" s="23"/>
    </row>
    <row r="35" spans="1:9">
      <c r="A35" s="23" t="s">
        <v>161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193" t="s">
        <v>131</v>
      </c>
      <c r="B36" s="76"/>
      <c r="C36" s="76"/>
      <c r="D36" s="76"/>
      <c r="E36" s="76"/>
      <c r="F36" s="76"/>
      <c r="G36" s="76"/>
      <c r="H36" s="76"/>
      <c r="I36" s="236"/>
    </row>
    <row r="37" spans="1:9" ht="12.75">
      <c r="A37" s="193"/>
      <c r="B37" s="76"/>
      <c r="C37" s="76"/>
      <c r="D37" s="76"/>
      <c r="E37" s="76"/>
      <c r="F37" s="76"/>
      <c r="G37" s="76"/>
      <c r="H37" s="76"/>
      <c r="I37" s="236"/>
    </row>
    <row r="38" spans="1:9" ht="12.75">
      <c r="A38" s="193"/>
      <c r="B38" s="76"/>
      <c r="C38" s="76"/>
      <c r="D38" s="76"/>
      <c r="E38" s="76"/>
      <c r="F38" s="76"/>
      <c r="G38" s="76"/>
      <c r="H38" s="76"/>
      <c r="I38" s="236"/>
    </row>
    <row r="39" spans="1:9" ht="12.75">
      <c r="A39" s="193"/>
      <c r="B39" s="76"/>
      <c r="C39" s="76"/>
      <c r="D39" s="76"/>
      <c r="E39" s="76"/>
      <c r="F39" s="76"/>
      <c r="G39" s="76"/>
      <c r="H39" s="76"/>
      <c r="I39" s="236"/>
    </row>
    <row r="40" spans="1:9" ht="12.75">
      <c r="A40" s="193"/>
      <c r="B40" s="76"/>
      <c r="C40" s="76"/>
      <c r="D40" s="76"/>
      <c r="E40" s="76"/>
      <c r="F40" s="76"/>
      <c r="G40" s="76"/>
      <c r="H40" s="76"/>
      <c r="I40" s="236"/>
    </row>
    <row r="41" spans="1:9" ht="12.75">
      <c r="A41" s="76"/>
      <c r="B41" s="76"/>
      <c r="C41" s="76"/>
      <c r="D41" s="76"/>
      <c r="E41" s="76"/>
      <c r="F41" s="76"/>
      <c r="G41" s="76"/>
      <c r="H41" s="76"/>
      <c r="I41" s="236"/>
    </row>
    <row r="42" spans="1:9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9.5">
      <c r="A43" s="663" t="s">
        <v>345</v>
      </c>
      <c r="B43" s="663"/>
      <c r="C43" s="663"/>
      <c r="D43" s="663"/>
      <c r="E43" s="663"/>
      <c r="F43" s="663"/>
      <c r="G43" s="663"/>
      <c r="H43" s="663"/>
      <c r="I43" s="668"/>
    </row>
    <row r="44" spans="1:9" ht="19.5">
      <c r="A44" s="639" t="s">
        <v>468</v>
      </c>
      <c r="B44" s="639"/>
      <c r="C44" s="639"/>
      <c r="D44" s="639"/>
      <c r="E44" s="639"/>
      <c r="F44" s="639"/>
      <c r="G44" s="639"/>
      <c r="H44" s="639"/>
      <c r="I44" s="668"/>
    </row>
    <row r="45" spans="1:9" ht="15.75">
      <c r="A45" s="641" t="s">
        <v>146</v>
      </c>
      <c r="B45" s="641"/>
      <c r="C45" s="641"/>
      <c r="D45" s="641"/>
      <c r="E45" s="641"/>
      <c r="F45" s="641"/>
      <c r="G45" s="641"/>
      <c r="H45" s="641"/>
      <c r="I45" s="671"/>
    </row>
    <row r="46" spans="1:9" ht="15.75">
      <c r="A46" s="658" t="s">
        <v>352</v>
      </c>
      <c r="B46" s="658"/>
      <c r="C46" s="658"/>
      <c r="D46" s="658"/>
      <c r="E46" s="658"/>
      <c r="F46" s="658"/>
      <c r="G46" s="658"/>
      <c r="H46" s="658"/>
      <c r="I46" s="671"/>
    </row>
    <row r="47" spans="1:9" ht="15.75">
      <c r="A47" s="657" t="s">
        <v>469</v>
      </c>
      <c r="B47" s="657"/>
      <c r="C47" s="657"/>
      <c r="D47" s="657"/>
      <c r="E47" s="657"/>
      <c r="F47" s="657"/>
      <c r="G47" s="657"/>
      <c r="H47" s="657"/>
      <c r="I47" s="671"/>
    </row>
    <row r="48" spans="1:9">
      <c r="A48" s="237"/>
      <c r="B48" s="237"/>
      <c r="C48" s="9"/>
      <c r="D48" s="9"/>
      <c r="E48" s="9"/>
      <c r="F48" s="9"/>
      <c r="G48" s="238" t="s">
        <v>139</v>
      </c>
      <c r="H48" s="9"/>
      <c r="I48" s="9"/>
    </row>
    <row r="49" spans="1:9" ht="12" thickBot="1">
      <c r="A49" s="9"/>
      <c r="B49" s="9"/>
      <c r="C49" s="9"/>
      <c r="D49" s="9"/>
      <c r="E49" s="9"/>
      <c r="F49" s="9"/>
      <c r="G49" s="9"/>
      <c r="H49" s="9"/>
      <c r="I49" s="9"/>
    </row>
    <row r="50" spans="1:9" ht="13.5" thickBot="1">
      <c r="A50" s="659" t="s">
        <v>357</v>
      </c>
      <c r="B50" s="659"/>
      <c r="C50" s="659"/>
      <c r="D50" s="659"/>
      <c r="E50" s="660"/>
      <c r="F50" s="212">
        <v>2020</v>
      </c>
      <c r="G50" s="213">
        <v>2021</v>
      </c>
      <c r="H50" s="212">
        <v>2022</v>
      </c>
      <c r="I50" s="212">
        <v>2023</v>
      </c>
    </row>
    <row r="51" spans="1:9" ht="13.5" thickBot="1">
      <c r="A51" s="214" t="s">
        <v>81</v>
      </c>
      <c r="B51" s="214"/>
      <c r="C51" s="214"/>
      <c r="D51" s="214"/>
      <c r="E51" s="214"/>
      <c r="F51" s="215">
        <v>1.0429999999999999</v>
      </c>
      <c r="G51" s="216">
        <v>1.0427</v>
      </c>
      <c r="H51" s="216">
        <v>1.0418000000000001</v>
      </c>
      <c r="I51" s="216">
        <v>1.0422</v>
      </c>
    </row>
    <row r="52" spans="1:9" ht="12.75">
      <c r="A52" s="214" t="s">
        <v>354</v>
      </c>
      <c r="B52" s="214"/>
      <c r="C52" s="214"/>
      <c r="D52" s="214"/>
      <c r="E52" s="214"/>
      <c r="F52" s="217">
        <v>1</v>
      </c>
      <c r="G52" s="218">
        <v>1</v>
      </c>
      <c r="H52" s="219">
        <v>1</v>
      </c>
      <c r="I52" s="219">
        <v>1</v>
      </c>
    </row>
    <row r="53" spans="1:9" ht="13.5" thickBot="1">
      <c r="A53" s="214" t="s">
        <v>355</v>
      </c>
      <c r="B53" s="214"/>
      <c r="C53" s="214"/>
      <c r="D53" s="214"/>
      <c r="E53" s="214"/>
      <c r="F53" s="220">
        <v>1</v>
      </c>
      <c r="G53" s="221">
        <v>1</v>
      </c>
      <c r="H53" s="220">
        <v>1</v>
      </c>
      <c r="I53" s="220">
        <v>1</v>
      </c>
    </row>
    <row r="54" spans="1:9" ht="13.5" thickBot="1">
      <c r="A54" s="214" t="s">
        <v>82</v>
      </c>
      <c r="B54" s="214"/>
      <c r="C54" s="214"/>
      <c r="D54" s="214"/>
      <c r="E54" s="214"/>
      <c r="F54" s="222">
        <f>F51*F52*F53</f>
        <v>1.0429999999999999</v>
      </c>
      <c r="G54" s="222">
        <f>G51*G52*G53</f>
        <v>1.0427</v>
      </c>
      <c r="H54" s="222">
        <f>H51*H52*H53</f>
        <v>1.0418000000000001</v>
      </c>
      <c r="I54" s="222">
        <f>I51*I52*I53</f>
        <v>1.0422</v>
      </c>
    </row>
    <row r="55" spans="1:9" ht="13.5" thickBot="1">
      <c r="A55" s="661"/>
      <c r="B55" s="661"/>
      <c r="C55" s="661"/>
      <c r="D55" s="661"/>
      <c r="E55" s="661"/>
      <c r="F55" s="661"/>
      <c r="G55" s="661"/>
      <c r="H55" s="661"/>
      <c r="I55" s="223"/>
    </row>
    <row r="56" spans="1:9" ht="13.5" thickBot="1">
      <c r="A56" s="224" t="s">
        <v>83</v>
      </c>
      <c r="B56" s="226">
        <v>2016</v>
      </c>
      <c r="C56" s="226">
        <v>2017</v>
      </c>
      <c r="D56" s="226">
        <v>2018</v>
      </c>
      <c r="E56" s="225">
        <v>2019</v>
      </c>
      <c r="F56" s="225">
        <v>2020</v>
      </c>
      <c r="G56" s="226">
        <v>2021</v>
      </c>
      <c r="H56" s="227">
        <v>2022</v>
      </c>
      <c r="I56" s="227">
        <v>2023</v>
      </c>
    </row>
    <row r="57" spans="1:9" ht="13.5" thickBot="1">
      <c r="A57" s="228" t="s">
        <v>119</v>
      </c>
      <c r="B57" s="229">
        <v>128401.2</v>
      </c>
      <c r="C57" s="421">
        <v>209647.26</v>
      </c>
      <c r="D57" s="421">
        <v>384932.9</v>
      </c>
      <c r="E57" s="421">
        <v>354656.61</v>
      </c>
      <c r="F57" s="421">
        <v>418628.42</v>
      </c>
      <c r="G57" s="230">
        <v>436127.09</v>
      </c>
      <c r="H57" s="230">
        <f>G57*H$13</f>
        <v>454357.20236200007</v>
      </c>
      <c r="I57" s="230">
        <f>H57*I$13</f>
        <v>473531.07630167645</v>
      </c>
    </row>
    <row r="58" spans="1:9" ht="13.5" thickBot="1">
      <c r="A58" s="228" t="s">
        <v>120</v>
      </c>
      <c r="B58" s="229">
        <v>139301.38</v>
      </c>
      <c r="C58" s="421">
        <v>235220.54</v>
      </c>
      <c r="D58" s="421">
        <v>324764.52</v>
      </c>
      <c r="E58" s="421">
        <v>317200.90999999997</v>
      </c>
      <c r="F58" s="421">
        <v>353193.14</v>
      </c>
      <c r="G58" s="230">
        <v>367956.61</v>
      </c>
      <c r="H58" s="230">
        <f t="shared" ref="H58:I68" si="1">G58*H$13</f>
        <v>383337.196298</v>
      </c>
      <c r="I58" s="230">
        <f t="shared" si="1"/>
        <v>399514.0259817756</v>
      </c>
    </row>
    <row r="59" spans="1:9" ht="13.5" thickBot="1">
      <c r="A59" s="228" t="s">
        <v>121</v>
      </c>
      <c r="B59" s="229">
        <v>101015.66</v>
      </c>
      <c r="C59" s="421">
        <v>190498.58</v>
      </c>
      <c r="D59" s="421">
        <v>267554.74</v>
      </c>
      <c r="E59" s="421">
        <v>279059.59000000003</v>
      </c>
      <c r="F59" s="421">
        <v>290975.44</v>
      </c>
      <c r="G59" s="230">
        <v>303138.21000000002</v>
      </c>
      <c r="H59" s="230">
        <f t="shared" si="1"/>
        <v>315809.38717800006</v>
      </c>
      <c r="I59" s="230">
        <f t="shared" si="1"/>
        <v>329136.54331691167</v>
      </c>
    </row>
    <row r="60" spans="1:9" ht="13.5" thickBot="1">
      <c r="A60" s="228" t="s">
        <v>122</v>
      </c>
      <c r="B60" s="229">
        <v>159254.79</v>
      </c>
      <c r="C60" s="421">
        <v>196828.9</v>
      </c>
      <c r="D60" s="421">
        <v>325590.26</v>
      </c>
      <c r="E60" s="421">
        <v>339590.64</v>
      </c>
      <c r="F60" s="421">
        <v>354091.16</v>
      </c>
      <c r="G60" s="230">
        <v>368892.17</v>
      </c>
      <c r="H60" s="230">
        <f t="shared" si="1"/>
        <v>384311.86270599999</v>
      </c>
      <c r="I60" s="230">
        <f t="shared" si="1"/>
        <v>400529.82331219321</v>
      </c>
    </row>
    <row r="61" spans="1:9" ht="13.5" thickBot="1">
      <c r="A61" s="228" t="s">
        <v>123</v>
      </c>
      <c r="B61" s="229">
        <v>162857.76999999999</v>
      </c>
      <c r="C61" s="421">
        <v>200913.12</v>
      </c>
      <c r="D61" s="421">
        <v>241714.86</v>
      </c>
      <c r="E61" s="421">
        <v>252108.6</v>
      </c>
      <c r="F61" s="421">
        <v>262873.64</v>
      </c>
      <c r="G61" s="230">
        <v>273861.75</v>
      </c>
      <c r="H61" s="230">
        <f t="shared" si="1"/>
        <v>285309.17115000001</v>
      </c>
      <c r="I61" s="230">
        <f t="shared" si="1"/>
        <v>297349.21817253</v>
      </c>
    </row>
    <row r="62" spans="1:9" ht="13.5" thickBot="1">
      <c r="A62" s="228" t="s">
        <v>124</v>
      </c>
      <c r="B62" s="229">
        <v>132497.57</v>
      </c>
      <c r="C62" s="421">
        <v>156843.51</v>
      </c>
      <c r="D62" s="421">
        <v>320170.18</v>
      </c>
      <c r="E62" s="421">
        <v>333937.5</v>
      </c>
      <c r="F62" s="421">
        <v>348196.63</v>
      </c>
      <c r="G62" s="230">
        <v>362751.25</v>
      </c>
      <c r="H62" s="230">
        <f t="shared" si="1"/>
        <v>377914.25225000002</v>
      </c>
      <c r="I62" s="230">
        <f t="shared" si="1"/>
        <v>393862.23369495</v>
      </c>
    </row>
    <row r="63" spans="1:9" ht="13.5" thickBot="1">
      <c r="A63" s="228" t="s">
        <v>125</v>
      </c>
      <c r="B63" s="229">
        <v>125388.33</v>
      </c>
      <c r="C63" s="421">
        <v>186896.67</v>
      </c>
      <c r="D63" s="421">
        <v>281547.77</v>
      </c>
      <c r="E63" s="421">
        <v>203451.81</v>
      </c>
      <c r="F63" s="421">
        <v>212139.2</v>
      </c>
      <c r="G63" s="230">
        <v>221006.62</v>
      </c>
      <c r="H63" s="230">
        <f t="shared" si="1"/>
        <v>230244.69671600001</v>
      </c>
      <c r="I63" s="230">
        <f t="shared" si="1"/>
        <v>239961.02291741522</v>
      </c>
    </row>
    <row r="64" spans="1:9" ht="13.5" thickBot="1">
      <c r="A64" s="228" t="s">
        <v>126</v>
      </c>
      <c r="B64" s="229">
        <v>457611.36</v>
      </c>
      <c r="C64" s="421">
        <v>283331.90999999997</v>
      </c>
      <c r="D64" s="421">
        <v>278074.21999999997</v>
      </c>
      <c r="E64" s="421">
        <v>253065.37</v>
      </c>
      <c r="F64" s="421">
        <v>263871.27</v>
      </c>
      <c r="G64" s="230">
        <v>274901.08</v>
      </c>
      <c r="H64" s="230">
        <f t="shared" si="1"/>
        <v>286391.94514400006</v>
      </c>
      <c r="I64" s="230">
        <f t="shared" si="1"/>
        <v>298477.68522907689</v>
      </c>
    </row>
    <row r="65" spans="1:9" ht="13.5" thickBot="1">
      <c r="A65" s="228" t="s">
        <v>127</v>
      </c>
      <c r="B65" s="229">
        <v>158469.10999999999</v>
      </c>
      <c r="C65" s="421">
        <v>202765.38</v>
      </c>
      <c r="D65" s="421">
        <v>245618.56</v>
      </c>
      <c r="E65" s="421">
        <v>220726.15</v>
      </c>
      <c r="F65" s="421">
        <v>230151.16</v>
      </c>
      <c r="G65" s="230">
        <v>239771.48</v>
      </c>
      <c r="H65" s="230">
        <f t="shared" si="1"/>
        <v>249793.92786400003</v>
      </c>
      <c r="I65" s="230">
        <f t="shared" si="1"/>
        <v>260335.23161986083</v>
      </c>
    </row>
    <row r="66" spans="1:9" ht="13.5" thickBot="1">
      <c r="A66" s="228" t="s">
        <v>128</v>
      </c>
      <c r="B66" s="229">
        <v>175377.56</v>
      </c>
      <c r="C66" s="421">
        <v>282297.92</v>
      </c>
      <c r="D66" s="421">
        <v>282297.92</v>
      </c>
      <c r="E66" s="421">
        <v>284387.53000000003</v>
      </c>
      <c r="F66" s="421">
        <v>296530.88</v>
      </c>
      <c r="G66" s="230">
        <v>308925.87</v>
      </c>
      <c r="H66" s="230">
        <f t="shared" si="1"/>
        <v>321838.97136600001</v>
      </c>
      <c r="I66" s="230">
        <f t="shared" si="1"/>
        <v>335420.5759576452</v>
      </c>
    </row>
    <row r="67" spans="1:9" ht="13.5" thickBot="1">
      <c r="A67" s="228" t="s">
        <v>129</v>
      </c>
      <c r="B67" s="229">
        <v>169617.82</v>
      </c>
      <c r="C67" s="421">
        <v>223737.69</v>
      </c>
      <c r="D67" s="421">
        <v>209822.86</v>
      </c>
      <c r="E67" s="421">
        <v>243556.17</v>
      </c>
      <c r="F67" s="421">
        <v>253956.02</v>
      </c>
      <c r="G67" s="230">
        <v>264571.38</v>
      </c>
      <c r="H67" s="230">
        <f t="shared" si="1"/>
        <v>275630.46368400002</v>
      </c>
      <c r="I67" s="230">
        <f t="shared" si="1"/>
        <v>287262.0692514648</v>
      </c>
    </row>
    <row r="68" spans="1:9" ht="13.5" thickBot="1">
      <c r="A68" s="228" t="s">
        <v>130</v>
      </c>
      <c r="B68" s="229">
        <v>478254.24</v>
      </c>
      <c r="C68" s="421">
        <v>435724.12</v>
      </c>
      <c r="D68" s="421">
        <v>479568.26</v>
      </c>
      <c r="E68" s="421">
        <v>474320.17</v>
      </c>
      <c r="F68" s="421">
        <v>494573.64</v>
      </c>
      <c r="G68" s="230">
        <v>515246.82</v>
      </c>
      <c r="H68" s="230">
        <f t="shared" si="1"/>
        <v>536784.13707599998</v>
      </c>
      <c r="I68" s="230">
        <f t="shared" si="1"/>
        <v>559436.42766060715</v>
      </c>
    </row>
    <row r="69" spans="1:9" ht="13.5" thickBot="1">
      <c r="A69" s="228" t="s">
        <v>9</v>
      </c>
      <c r="B69" s="232">
        <f t="shared" ref="B69:H69" si="2">SUM(B57:B68)</f>
        <v>2388046.79</v>
      </c>
      <c r="C69" s="422">
        <f t="shared" si="2"/>
        <v>2804705.6</v>
      </c>
      <c r="D69" s="422">
        <f t="shared" si="2"/>
        <v>3641657.0499999989</v>
      </c>
      <c r="E69" s="422">
        <f t="shared" si="2"/>
        <v>3556061.05</v>
      </c>
      <c r="F69" s="422">
        <f t="shared" si="2"/>
        <v>3779180.6</v>
      </c>
      <c r="G69" s="233">
        <f t="shared" si="2"/>
        <v>3937150.33</v>
      </c>
      <c r="H69" s="233">
        <f t="shared" si="2"/>
        <v>4101723.2137940004</v>
      </c>
      <c r="I69" s="233">
        <f>SUM(I57:I68)</f>
        <v>4274815.9334161067</v>
      </c>
    </row>
    <row r="70" spans="1:9" ht="12.75">
      <c r="A70" s="667" t="s">
        <v>470</v>
      </c>
      <c r="B70" s="667"/>
      <c r="C70" s="667"/>
      <c r="D70" s="667"/>
      <c r="E70" s="667"/>
      <c r="F70" s="667"/>
      <c r="G70" s="667"/>
      <c r="H70" s="667"/>
      <c r="I70" s="234"/>
    </row>
    <row r="71" spans="1:9">
      <c r="A71" s="23"/>
      <c r="B71" s="23"/>
      <c r="C71" s="23"/>
      <c r="D71" s="23"/>
      <c r="E71" s="23"/>
      <c r="F71" s="23"/>
      <c r="G71" s="23"/>
      <c r="H71" s="23"/>
      <c r="I71" s="23"/>
    </row>
    <row r="72" spans="1:9">
      <c r="A72" s="235" t="s">
        <v>84</v>
      </c>
      <c r="B72" s="23"/>
      <c r="C72" s="23"/>
      <c r="D72" s="23"/>
      <c r="E72" s="23"/>
      <c r="F72" s="23"/>
      <c r="G72" s="23"/>
      <c r="H72" s="23"/>
      <c r="I72" s="23"/>
    </row>
    <row r="73" spans="1:9">
      <c r="A73" s="6" t="s">
        <v>356</v>
      </c>
      <c r="B73" s="23"/>
      <c r="C73" s="23"/>
      <c r="D73" s="23"/>
      <c r="E73" s="23"/>
      <c r="F73" s="23"/>
      <c r="G73" s="23"/>
      <c r="H73" s="23"/>
      <c r="I73" s="23"/>
    </row>
    <row r="74" spans="1:9">
      <c r="A74" s="670" t="s">
        <v>471</v>
      </c>
      <c r="B74" s="670"/>
      <c r="C74" s="670"/>
      <c r="D74" s="670"/>
      <c r="E74" s="670"/>
      <c r="F74" s="670"/>
      <c r="G74" s="670"/>
      <c r="H74" s="670"/>
      <c r="I74" s="670"/>
    </row>
    <row r="75" spans="1:9">
      <c r="A75" s="6" t="s">
        <v>85</v>
      </c>
      <c r="B75" s="23"/>
      <c r="C75" s="23"/>
      <c r="D75" s="23"/>
      <c r="E75" s="23"/>
      <c r="F75" s="23"/>
      <c r="G75" s="23"/>
      <c r="H75" s="23"/>
      <c r="I75" s="23"/>
    </row>
    <row r="76" spans="1:9">
      <c r="A76" s="23" t="s">
        <v>161</v>
      </c>
      <c r="B76" s="23"/>
      <c r="C76" s="23"/>
      <c r="D76" s="23"/>
      <c r="E76" s="23"/>
      <c r="F76" s="23"/>
      <c r="G76" s="23"/>
      <c r="H76" s="23"/>
      <c r="I76" s="23"/>
    </row>
    <row r="77" spans="1:9" ht="12.75">
      <c r="A77" s="193" t="s">
        <v>131</v>
      </c>
      <c r="B77" s="76"/>
      <c r="C77" s="76"/>
      <c r="D77" s="76"/>
      <c r="E77" s="76"/>
      <c r="F77" s="76"/>
      <c r="G77" s="76"/>
      <c r="H77" s="76"/>
      <c r="I77" s="236"/>
    </row>
    <row r="78" spans="1:9" ht="12.75">
      <c r="A78" s="193"/>
      <c r="B78" s="76"/>
      <c r="C78" s="76"/>
      <c r="D78" s="76"/>
      <c r="E78" s="76"/>
      <c r="F78" s="76"/>
      <c r="G78" s="76"/>
      <c r="H78" s="76"/>
      <c r="I78" s="236"/>
    </row>
    <row r="79" spans="1:9" ht="12.75">
      <c r="A79" s="193"/>
      <c r="B79" s="76"/>
      <c r="C79" s="76"/>
      <c r="D79" s="76"/>
      <c r="E79" s="76"/>
      <c r="F79" s="76"/>
      <c r="G79" s="76"/>
      <c r="H79" s="76"/>
      <c r="I79" s="236"/>
    </row>
    <row r="80" spans="1:9" ht="12.75">
      <c r="A80" s="193"/>
      <c r="B80" s="76"/>
      <c r="C80" s="76"/>
      <c r="D80" s="76"/>
      <c r="E80" s="76"/>
      <c r="F80" s="76"/>
      <c r="G80" s="76"/>
      <c r="H80" s="76"/>
      <c r="I80" s="236"/>
    </row>
    <row r="81" spans="1:9" ht="12.75">
      <c r="A81" s="193"/>
      <c r="B81" s="76"/>
      <c r="C81" s="76"/>
      <c r="D81" s="76"/>
      <c r="E81" s="76"/>
      <c r="F81" s="76"/>
      <c r="G81" s="76"/>
      <c r="H81" s="76"/>
      <c r="I81" s="236"/>
    </row>
    <row r="82" spans="1:9">
      <c r="A82" s="23"/>
      <c r="B82" s="23"/>
      <c r="C82" s="23"/>
      <c r="D82" s="23"/>
      <c r="E82" s="23"/>
      <c r="F82" s="23"/>
      <c r="G82" s="23"/>
      <c r="H82" s="23"/>
      <c r="I82" s="23"/>
    </row>
    <row r="83" spans="1:9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9.5">
      <c r="A84" s="663" t="s">
        <v>345</v>
      </c>
      <c r="B84" s="663"/>
      <c r="C84" s="663"/>
      <c r="D84" s="663"/>
      <c r="E84" s="663"/>
      <c r="F84" s="663"/>
      <c r="G84" s="663"/>
      <c r="H84" s="663"/>
      <c r="I84" s="668"/>
    </row>
    <row r="85" spans="1:9" ht="19.5">
      <c r="A85" s="639" t="s">
        <v>468</v>
      </c>
      <c r="B85" s="639"/>
      <c r="C85" s="639"/>
      <c r="D85" s="639"/>
      <c r="E85" s="639"/>
      <c r="F85" s="639"/>
      <c r="G85" s="639"/>
      <c r="H85" s="639"/>
      <c r="I85" s="668"/>
    </row>
    <row r="86" spans="1:9" ht="15.75">
      <c r="A86" s="641" t="s">
        <v>146</v>
      </c>
      <c r="B86" s="641"/>
      <c r="C86" s="641"/>
      <c r="D86" s="641"/>
      <c r="E86" s="641"/>
      <c r="F86" s="641"/>
      <c r="G86" s="641"/>
      <c r="H86" s="641"/>
      <c r="I86" s="671"/>
    </row>
    <row r="87" spans="1:9" ht="15.75">
      <c r="A87" s="658" t="s">
        <v>352</v>
      </c>
      <c r="B87" s="658"/>
      <c r="C87" s="658"/>
      <c r="D87" s="658"/>
      <c r="E87" s="658"/>
      <c r="F87" s="658"/>
      <c r="G87" s="658"/>
      <c r="H87" s="658"/>
      <c r="I87" s="671"/>
    </row>
    <row r="88" spans="1:9" ht="15.75">
      <c r="A88" s="657" t="s">
        <v>469</v>
      </c>
      <c r="B88" s="657"/>
      <c r="C88" s="657"/>
      <c r="D88" s="657"/>
      <c r="E88" s="657"/>
      <c r="F88" s="657"/>
      <c r="G88" s="657"/>
      <c r="H88" s="657"/>
      <c r="I88" s="671"/>
    </row>
    <row r="89" spans="1:9" ht="12" thickBot="1">
      <c r="A89" s="9"/>
      <c r="B89" s="9"/>
      <c r="C89" s="9"/>
      <c r="D89" s="9"/>
      <c r="E89" s="9"/>
      <c r="F89" s="9"/>
      <c r="G89" s="9"/>
      <c r="H89" s="9"/>
      <c r="I89" s="9"/>
    </row>
    <row r="90" spans="1:9" ht="13.5" thickBot="1">
      <c r="A90" s="659" t="s">
        <v>358</v>
      </c>
      <c r="B90" s="659"/>
      <c r="C90" s="659"/>
      <c r="D90" s="659"/>
      <c r="E90" s="660"/>
      <c r="F90" s="212">
        <v>2020</v>
      </c>
      <c r="G90" s="213">
        <v>2021</v>
      </c>
      <c r="H90" s="212">
        <v>2022</v>
      </c>
      <c r="I90" s="212">
        <v>2023</v>
      </c>
    </row>
    <row r="91" spans="1:9" ht="13.5" thickBot="1">
      <c r="A91" s="214" t="s">
        <v>81</v>
      </c>
      <c r="B91" s="214"/>
      <c r="C91" s="214"/>
      <c r="D91" s="214"/>
      <c r="E91" s="214"/>
      <c r="F91" s="215">
        <v>1.0429999999999999</v>
      </c>
      <c r="G91" s="216">
        <v>1.0427</v>
      </c>
      <c r="H91" s="216">
        <v>1.0418000000000001</v>
      </c>
      <c r="I91" s="216">
        <v>1.0422</v>
      </c>
    </row>
    <row r="92" spans="1:9" ht="12.75">
      <c r="A92" s="214" t="s">
        <v>354</v>
      </c>
      <c r="B92" s="214"/>
      <c r="C92" s="214"/>
      <c r="D92" s="214"/>
      <c r="E92" s="214"/>
      <c r="F92" s="217">
        <v>1</v>
      </c>
      <c r="G92" s="218">
        <v>1</v>
      </c>
      <c r="H92" s="219">
        <v>1</v>
      </c>
      <c r="I92" s="219">
        <v>1</v>
      </c>
    </row>
    <row r="93" spans="1:9" ht="13.5" thickBot="1">
      <c r="A93" s="214" t="s">
        <v>355</v>
      </c>
      <c r="B93" s="214"/>
      <c r="C93" s="214"/>
      <c r="D93" s="214"/>
      <c r="E93" s="214"/>
      <c r="F93" s="220">
        <v>1</v>
      </c>
      <c r="G93" s="221">
        <v>1</v>
      </c>
      <c r="H93" s="220">
        <v>1</v>
      </c>
      <c r="I93" s="220">
        <v>1</v>
      </c>
    </row>
    <row r="94" spans="1:9" ht="13.5" thickBot="1">
      <c r="A94" s="214" t="s">
        <v>82</v>
      </c>
      <c r="B94" s="214"/>
      <c r="C94" s="214"/>
      <c r="D94" s="214"/>
      <c r="E94" s="214"/>
      <c r="F94" s="222">
        <f>F91*F92*F93</f>
        <v>1.0429999999999999</v>
      </c>
      <c r="G94" s="222">
        <f>G91*G92*G93</f>
        <v>1.0427</v>
      </c>
      <c r="H94" s="222">
        <f>H91*H92*H93</f>
        <v>1.0418000000000001</v>
      </c>
      <c r="I94" s="222">
        <f>I91*I92*I93</f>
        <v>1.0422</v>
      </c>
    </row>
    <row r="95" spans="1:9" ht="13.5" thickBot="1">
      <c r="A95" s="661"/>
      <c r="B95" s="661"/>
      <c r="C95" s="661"/>
      <c r="D95" s="661"/>
      <c r="E95" s="661"/>
      <c r="F95" s="661"/>
      <c r="G95" s="661"/>
      <c r="H95" s="661"/>
      <c r="I95" s="223"/>
    </row>
    <row r="96" spans="1:9" ht="13.5" thickBot="1">
      <c r="A96" s="224" t="s">
        <v>83</v>
      </c>
      <c r="B96" s="226">
        <v>2016</v>
      </c>
      <c r="C96" s="226">
        <v>2017</v>
      </c>
      <c r="D96" s="225">
        <v>2018</v>
      </c>
      <c r="E96" s="225">
        <v>2019</v>
      </c>
      <c r="F96" s="225">
        <v>2020</v>
      </c>
      <c r="G96" s="226">
        <v>2021</v>
      </c>
      <c r="H96" s="226">
        <v>2022</v>
      </c>
      <c r="I96" s="226">
        <v>2023</v>
      </c>
    </row>
    <row r="97" spans="1:9" ht="13.5" thickBot="1">
      <c r="A97" s="228" t="s">
        <v>119</v>
      </c>
      <c r="B97" s="229">
        <v>208372.19</v>
      </c>
      <c r="C97" s="421">
        <v>325850.46000000002</v>
      </c>
      <c r="D97" s="421">
        <v>216805.28</v>
      </c>
      <c r="E97" s="421">
        <v>226127.91</v>
      </c>
      <c r="F97" s="421">
        <f t="shared" ref="F97:I108" si="3">E97*F$13</f>
        <v>235851.41012999997</v>
      </c>
      <c r="G97" s="230">
        <f t="shared" si="3"/>
        <v>245922.26534255096</v>
      </c>
      <c r="H97" s="230">
        <f t="shared" si="3"/>
        <v>256201.8160338696</v>
      </c>
      <c r="I97" s="230">
        <f t="shared" si="3"/>
        <v>267013.53267049888</v>
      </c>
    </row>
    <row r="98" spans="1:9" ht="13.5" thickBot="1">
      <c r="A98" s="228" t="s">
        <v>120</v>
      </c>
      <c r="B98" s="229">
        <v>144596.51</v>
      </c>
      <c r="C98" s="421">
        <v>169560.31</v>
      </c>
      <c r="D98" s="421">
        <v>135631.16</v>
      </c>
      <c r="E98" s="421">
        <v>141463.29999999999</v>
      </c>
      <c r="F98" s="421">
        <f t="shared" si="3"/>
        <v>147546.22189999997</v>
      </c>
      <c r="G98" s="230">
        <f t="shared" si="3"/>
        <v>153846.44557512997</v>
      </c>
      <c r="H98" s="230">
        <f t="shared" si="3"/>
        <v>160277.22700017042</v>
      </c>
      <c r="I98" s="230">
        <f t="shared" si="3"/>
        <v>167040.92597957762</v>
      </c>
    </row>
    <row r="99" spans="1:9" ht="13.5" thickBot="1">
      <c r="A99" s="228" t="s">
        <v>121</v>
      </c>
      <c r="B99" s="229">
        <v>118541.58</v>
      </c>
      <c r="C99" s="421">
        <v>91582.93</v>
      </c>
      <c r="D99" s="421">
        <v>274061.07</v>
      </c>
      <c r="E99" s="421">
        <v>284845.7</v>
      </c>
      <c r="F99" s="421">
        <f t="shared" si="3"/>
        <v>297094.06510000001</v>
      </c>
      <c r="G99" s="230">
        <f t="shared" si="3"/>
        <v>309779.98167976999</v>
      </c>
      <c r="H99" s="230">
        <f t="shared" si="3"/>
        <v>322728.78491398442</v>
      </c>
      <c r="I99" s="230">
        <f t="shared" si="3"/>
        <v>336347.93963735458</v>
      </c>
    </row>
    <row r="100" spans="1:9" ht="13.5" thickBot="1">
      <c r="A100" s="228" t="s">
        <v>122</v>
      </c>
      <c r="B100" s="229">
        <v>820605.87</v>
      </c>
      <c r="C100" s="421">
        <v>80341.83</v>
      </c>
      <c r="D100" s="421">
        <v>80766.509999999995</v>
      </c>
      <c r="E100" s="421">
        <v>84239.47</v>
      </c>
      <c r="F100" s="421">
        <f t="shared" si="3"/>
        <v>87861.767209999991</v>
      </c>
      <c r="G100" s="230">
        <f t="shared" si="3"/>
        <v>91613.464669866982</v>
      </c>
      <c r="H100" s="230">
        <f t="shared" si="3"/>
        <v>95442.907493067425</v>
      </c>
      <c r="I100" s="230">
        <f t="shared" si="3"/>
        <v>99470.598189274868</v>
      </c>
    </row>
    <row r="101" spans="1:9" ht="13.5" thickBot="1">
      <c r="A101" s="228" t="s">
        <v>123</v>
      </c>
      <c r="B101" s="229">
        <v>139289.38</v>
      </c>
      <c r="C101" s="421">
        <v>231274.98</v>
      </c>
      <c r="D101" s="421">
        <v>322680.07</v>
      </c>
      <c r="E101" s="421">
        <v>336555.31</v>
      </c>
      <c r="F101" s="421">
        <f t="shared" si="3"/>
        <v>351027.18832999998</v>
      </c>
      <c r="G101" s="230">
        <f t="shared" si="3"/>
        <v>366016.04927169095</v>
      </c>
      <c r="H101" s="230">
        <f t="shared" si="3"/>
        <v>381315.52013124764</v>
      </c>
      <c r="I101" s="230">
        <f t="shared" si="3"/>
        <v>397407.03508078627</v>
      </c>
    </row>
    <row r="102" spans="1:9" ht="13.5" thickBot="1">
      <c r="A102" s="228" t="s">
        <v>124</v>
      </c>
      <c r="B102" s="229">
        <v>348109.23</v>
      </c>
      <c r="C102" s="421">
        <v>160773.18</v>
      </c>
      <c r="D102" s="421">
        <v>214985.28</v>
      </c>
      <c r="E102" s="421">
        <v>224229.65</v>
      </c>
      <c r="F102" s="421">
        <f t="shared" si="3"/>
        <v>233871.52494999999</v>
      </c>
      <c r="G102" s="230">
        <f t="shared" si="3"/>
        <v>243857.83906536497</v>
      </c>
      <c r="H102" s="230">
        <f t="shared" si="3"/>
        <v>254051.09673829723</v>
      </c>
      <c r="I102" s="230">
        <f t="shared" si="3"/>
        <v>264772.05302065337</v>
      </c>
    </row>
    <row r="103" spans="1:9" ht="13.5" thickBot="1">
      <c r="A103" s="228" t="s">
        <v>125</v>
      </c>
      <c r="B103" s="229">
        <v>135800.89000000001</v>
      </c>
      <c r="C103" s="421">
        <v>316511.58</v>
      </c>
      <c r="D103" s="421">
        <v>21155</v>
      </c>
      <c r="E103" s="421">
        <v>22064.67</v>
      </c>
      <c r="F103" s="421">
        <f t="shared" si="3"/>
        <v>23013.450809999995</v>
      </c>
      <c r="G103" s="230">
        <f t="shared" si="3"/>
        <v>23996.125159586994</v>
      </c>
      <c r="H103" s="230">
        <f t="shared" si="3"/>
        <v>24999.163191257732</v>
      </c>
      <c r="I103" s="230">
        <f t="shared" si="3"/>
        <v>26054.127877928808</v>
      </c>
    </row>
    <row r="104" spans="1:9" ht="13.5" thickBot="1">
      <c r="A104" s="228" t="s">
        <v>126</v>
      </c>
      <c r="B104" s="229">
        <v>259035.85</v>
      </c>
      <c r="C104" s="421">
        <v>192175.03</v>
      </c>
      <c r="D104" s="421">
        <v>192175.03</v>
      </c>
      <c r="E104" s="421">
        <v>200438.56</v>
      </c>
      <c r="F104" s="421">
        <f t="shared" si="3"/>
        <v>209057.41807999997</v>
      </c>
      <c r="G104" s="230">
        <f t="shared" si="3"/>
        <v>217984.16983201596</v>
      </c>
      <c r="H104" s="230">
        <f t="shared" si="3"/>
        <v>227095.90813099424</v>
      </c>
      <c r="I104" s="230">
        <f t="shared" si="3"/>
        <v>236679.35545412221</v>
      </c>
    </row>
    <row r="105" spans="1:9" ht="13.5" thickBot="1">
      <c r="A105" s="228" t="s">
        <v>127</v>
      </c>
      <c r="B105" s="229">
        <v>121789.02</v>
      </c>
      <c r="C105" s="421">
        <v>200393.32</v>
      </c>
      <c r="D105" s="421">
        <v>212512.23</v>
      </c>
      <c r="E105" s="421">
        <v>221650.26</v>
      </c>
      <c r="F105" s="421">
        <f t="shared" si="3"/>
        <v>231181.22117999999</v>
      </c>
      <c r="G105" s="230">
        <f t="shared" si="3"/>
        <v>241052.65932438598</v>
      </c>
      <c r="H105" s="230">
        <f t="shared" si="3"/>
        <v>251128.66048414534</v>
      </c>
      <c r="I105" s="230">
        <f t="shared" si="3"/>
        <v>261726.28995657628</v>
      </c>
    </row>
    <row r="106" spans="1:9" ht="13.5" thickBot="1">
      <c r="A106" s="228" t="s">
        <v>128</v>
      </c>
      <c r="B106" s="229">
        <v>150044.99</v>
      </c>
      <c r="C106" s="421">
        <v>329913.34000000003</v>
      </c>
      <c r="D106" s="421">
        <v>200393.32</v>
      </c>
      <c r="E106" s="421">
        <v>209010.23</v>
      </c>
      <c r="F106" s="421">
        <f t="shared" si="3"/>
        <v>217997.66988999999</v>
      </c>
      <c r="G106" s="230">
        <f t="shared" si="3"/>
        <v>227306.17039430299</v>
      </c>
      <c r="H106" s="230">
        <f t="shared" si="3"/>
        <v>236807.56831678486</v>
      </c>
      <c r="I106" s="230">
        <f t="shared" si="3"/>
        <v>246800.84769975318</v>
      </c>
    </row>
    <row r="107" spans="1:9" ht="13.5" thickBot="1">
      <c r="A107" s="228" t="s">
        <v>129</v>
      </c>
      <c r="B107" s="229">
        <v>248398.93</v>
      </c>
      <c r="C107" s="421">
        <v>212554.77</v>
      </c>
      <c r="D107" s="421">
        <v>10500</v>
      </c>
      <c r="E107" s="421">
        <v>10951.5</v>
      </c>
      <c r="F107" s="421">
        <f t="shared" si="3"/>
        <v>11422.414499999999</v>
      </c>
      <c r="G107" s="230">
        <f t="shared" si="3"/>
        <v>11910.151599149998</v>
      </c>
      <c r="H107" s="230">
        <f t="shared" si="3"/>
        <v>12407.99593599447</v>
      </c>
      <c r="I107" s="230">
        <f t="shared" si="3"/>
        <v>12931.613364493436</v>
      </c>
    </row>
    <row r="108" spans="1:9" ht="13.5" thickBot="1">
      <c r="A108" s="228" t="s">
        <v>130</v>
      </c>
      <c r="B108" s="229">
        <v>700706.25</v>
      </c>
      <c r="C108" s="421">
        <v>134294.26999999999</v>
      </c>
      <c r="D108" s="421">
        <v>15252</v>
      </c>
      <c r="E108" s="421">
        <v>15907.84</v>
      </c>
      <c r="F108" s="421">
        <f t="shared" si="3"/>
        <v>16591.877119999997</v>
      </c>
      <c r="G108" s="230">
        <f t="shared" si="3"/>
        <v>17300.350273023996</v>
      </c>
      <c r="H108" s="230">
        <f t="shared" si="3"/>
        <v>18023.504914436398</v>
      </c>
      <c r="I108" s="230">
        <f t="shared" si="3"/>
        <v>18784.096821825613</v>
      </c>
    </row>
    <row r="109" spans="1:9" ht="13.5" thickBot="1">
      <c r="A109" s="228" t="s">
        <v>9</v>
      </c>
      <c r="B109" s="232">
        <f t="shared" ref="B109:G109" si="4">SUM(B97:B108)</f>
        <v>3395290.69</v>
      </c>
      <c r="C109" s="422">
        <f>SUM(C97:C108)</f>
        <v>2445226</v>
      </c>
      <c r="D109" s="422">
        <f>SUM(D97:D108)</f>
        <v>1896916.9500000002</v>
      </c>
      <c r="E109" s="422">
        <f t="shared" si="4"/>
        <v>1977484.4</v>
      </c>
      <c r="F109" s="422">
        <f t="shared" si="4"/>
        <v>2062516.2292000002</v>
      </c>
      <c r="G109" s="233">
        <f t="shared" si="4"/>
        <v>2150585.6721868394</v>
      </c>
      <c r="H109" s="233">
        <f>SUM(H97:H108)</f>
        <v>2240480.1532842503</v>
      </c>
      <c r="I109" s="233">
        <f>SUM(I97:I108)</f>
        <v>2335028.4157528449</v>
      </c>
    </row>
    <row r="110" spans="1:9" ht="12.75">
      <c r="A110" s="662" t="s">
        <v>470</v>
      </c>
      <c r="B110" s="662"/>
      <c r="C110" s="662"/>
      <c r="D110" s="662"/>
      <c r="E110" s="662"/>
      <c r="F110" s="662"/>
      <c r="G110" s="662"/>
      <c r="H110" s="662"/>
      <c r="I110" s="234"/>
    </row>
    <row r="111" spans="1:9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>
      <c r="A112" s="235" t="s">
        <v>84</v>
      </c>
      <c r="B112" s="23"/>
      <c r="C112" s="23"/>
      <c r="D112" s="23"/>
      <c r="E112" s="23"/>
      <c r="F112" s="23"/>
      <c r="G112" s="23"/>
      <c r="H112" s="23"/>
      <c r="I112" s="23"/>
    </row>
    <row r="113" spans="1:9">
      <c r="A113" s="6" t="s">
        <v>356</v>
      </c>
      <c r="B113" s="23"/>
      <c r="C113" s="23"/>
      <c r="D113" s="23"/>
      <c r="E113" s="23"/>
      <c r="F113" s="23"/>
      <c r="G113" s="23"/>
      <c r="H113" s="23"/>
      <c r="I113" s="23"/>
    </row>
    <row r="114" spans="1:9">
      <c r="A114" s="670" t="s">
        <v>471</v>
      </c>
      <c r="B114" s="670"/>
      <c r="C114" s="670"/>
      <c r="D114" s="670"/>
      <c r="E114" s="670"/>
      <c r="F114" s="670"/>
      <c r="G114" s="670"/>
      <c r="H114" s="670"/>
      <c r="I114" s="670"/>
    </row>
    <row r="115" spans="1:9">
      <c r="A115" s="6" t="s">
        <v>85</v>
      </c>
      <c r="B115" s="23"/>
      <c r="C115" s="23"/>
      <c r="D115" s="23"/>
      <c r="E115" s="23"/>
      <c r="F115" s="23"/>
      <c r="G115" s="23"/>
      <c r="H115" s="23"/>
      <c r="I115" s="23"/>
    </row>
    <row r="116" spans="1:9">
      <c r="A116" s="23" t="s">
        <v>161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193" t="s">
        <v>131</v>
      </c>
      <c r="B117" s="76"/>
      <c r="C117" s="76"/>
      <c r="D117" s="76"/>
      <c r="E117" s="76"/>
      <c r="F117" s="76"/>
      <c r="G117" s="76"/>
      <c r="H117" s="76"/>
      <c r="I117" s="236"/>
    </row>
    <row r="118" spans="1:9" ht="12.75">
      <c r="A118" s="193"/>
      <c r="B118" s="76"/>
      <c r="C118" s="76"/>
      <c r="D118" s="76"/>
      <c r="E118" s="76"/>
      <c r="F118" s="76"/>
      <c r="G118" s="76"/>
      <c r="H118" s="76"/>
      <c r="I118" s="236"/>
    </row>
    <row r="119" spans="1:9" ht="12.75">
      <c r="A119" s="193"/>
      <c r="B119" s="76"/>
      <c r="C119" s="76"/>
      <c r="D119" s="76"/>
      <c r="E119" s="76"/>
      <c r="F119" s="76"/>
      <c r="G119" s="76"/>
      <c r="H119" s="76"/>
      <c r="I119" s="236"/>
    </row>
    <row r="120" spans="1:9" ht="12.75">
      <c r="A120" s="193"/>
      <c r="B120" s="76"/>
      <c r="C120" s="76"/>
      <c r="D120" s="76"/>
      <c r="E120" s="76"/>
      <c r="F120" s="76"/>
      <c r="G120" s="76"/>
      <c r="H120" s="76"/>
      <c r="I120" s="236"/>
    </row>
    <row r="121" spans="1:9" ht="12.75">
      <c r="A121" s="193"/>
      <c r="B121" s="76"/>
      <c r="C121" s="76"/>
      <c r="D121" s="76"/>
      <c r="E121" s="76"/>
      <c r="F121" s="76"/>
      <c r="G121" s="76"/>
      <c r="H121" s="76"/>
      <c r="I121" s="236"/>
    </row>
    <row r="122" spans="1:9" ht="12.75">
      <c r="A122" s="193"/>
      <c r="B122" s="76"/>
      <c r="C122" s="76"/>
      <c r="D122" s="76"/>
      <c r="E122" s="76"/>
      <c r="F122" s="76"/>
      <c r="G122" s="76"/>
      <c r="H122" s="76"/>
      <c r="I122" s="236"/>
    </row>
    <row r="123" spans="1:9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9.5">
      <c r="A125" s="663" t="s">
        <v>345</v>
      </c>
      <c r="B125" s="663"/>
      <c r="C125" s="663"/>
      <c r="D125" s="663"/>
      <c r="E125" s="663"/>
      <c r="F125" s="663"/>
      <c r="G125" s="663"/>
      <c r="H125" s="663"/>
      <c r="I125" s="663"/>
    </row>
    <row r="126" spans="1:9" ht="19.5">
      <c r="A126" s="639" t="s">
        <v>468</v>
      </c>
      <c r="B126" s="639"/>
      <c r="C126" s="639"/>
      <c r="D126" s="639"/>
      <c r="E126" s="639"/>
      <c r="F126" s="639"/>
      <c r="G126" s="639"/>
      <c r="H126" s="639"/>
      <c r="I126" s="639"/>
    </row>
    <row r="127" spans="1:9" ht="15.75">
      <c r="A127" s="641" t="s">
        <v>146</v>
      </c>
      <c r="B127" s="641"/>
      <c r="C127" s="641"/>
      <c r="D127" s="641"/>
      <c r="E127" s="641"/>
      <c r="F127" s="641"/>
      <c r="G127" s="641"/>
      <c r="H127" s="641"/>
      <c r="I127" s="641"/>
    </row>
    <row r="128" spans="1:9" ht="15.75">
      <c r="A128" s="658" t="s">
        <v>352</v>
      </c>
      <c r="B128" s="658"/>
      <c r="C128" s="658"/>
      <c r="D128" s="658"/>
      <c r="E128" s="658"/>
      <c r="F128" s="658"/>
      <c r="G128" s="658"/>
      <c r="H128" s="658"/>
      <c r="I128" s="658"/>
    </row>
    <row r="129" spans="1:9" ht="15.75">
      <c r="A129" s="657" t="s">
        <v>469</v>
      </c>
      <c r="B129" s="657"/>
      <c r="C129" s="657"/>
      <c r="D129" s="657"/>
      <c r="E129" s="657"/>
      <c r="F129" s="657"/>
      <c r="G129" s="657"/>
      <c r="H129" s="657"/>
      <c r="I129" s="657"/>
    </row>
    <row r="130" spans="1:9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>
      <c r="A131" s="237"/>
      <c r="B131" s="237"/>
      <c r="C131" s="9"/>
      <c r="D131" s="9"/>
      <c r="E131" s="9"/>
      <c r="F131" s="9"/>
      <c r="G131" s="238" t="s">
        <v>139</v>
      </c>
      <c r="H131" s="9"/>
      <c r="I131" s="9"/>
    </row>
    <row r="132" spans="1:9" ht="12" thickBo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3.5" thickBot="1">
      <c r="A133" s="659" t="s">
        <v>450</v>
      </c>
      <c r="B133" s="659"/>
      <c r="C133" s="659"/>
      <c r="D133" s="659"/>
      <c r="E133" s="660"/>
      <c r="F133" s="212">
        <v>2020</v>
      </c>
      <c r="G133" s="213">
        <v>2021</v>
      </c>
      <c r="H133" s="212">
        <v>2022</v>
      </c>
      <c r="I133" s="212">
        <v>2023</v>
      </c>
    </row>
    <row r="134" spans="1:9" ht="13.5" thickBot="1">
      <c r="A134" s="214" t="s">
        <v>81</v>
      </c>
      <c r="B134" s="214"/>
      <c r="C134" s="214"/>
      <c r="D134" s="214"/>
      <c r="E134" s="214"/>
      <c r="F134" s="215">
        <v>1.0429999999999999</v>
      </c>
      <c r="G134" s="216">
        <v>1.0427</v>
      </c>
      <c r="H134" s="216">
        <v>1.0418000000000001</v>
      </c>
      <c r="I134" s="216">
        <v>1.0422</v>
      </c>
    </row>
    <row r="135" spans="1:9" ht="12.75">
      <c r="A135" s="214" t="s">
        <v>354</v>
      </c>
      <c r="B135" s="214"/>
      <c r="C135" s="214"/>
      <c r="D135" s="214"/>
      <c r="E135" s="214"/>
      <c r="F135" s="217">
        <v>1</v>
      </c>
      <c r="G135" s="218">
        <v>1</v>
      </c>
      <c r="H135" s="219">
        <v>1</v>
      </c>
      <c r="I135" s="219">
        <v>1</v>
      </c>
    </row>
    <row r="136" spans="1:9" ht="13.5" thickBot="1">
      <c r="A136" s="214" t="s">
        <v>355</v>
      </c>
      <c r="B136" s="214"/>
      <c r="C136" s="214"/>
      <c r="D136" s="214"/>
      <c r="E136" s="214"/>
      <c r="F136" s="220">
        <v>1</v>
      </c>
      <c r="G136" s="221">
        <v>1</v>
      </c>
      <c r="H136" s="220">
        <v>1</v>
      </c>
      <c r="I136" s="220">
        <v>1</v>
      </c>
    </row>
    <row r="137" spans="1:9" ht="13.5" thickBot="1">
      <c r="A137" s="214" t="s">
        <v>82</v>
      </c>
      <c r="B137" s="214"/>
      <c r="C137" s="214"/>
      <c r="D137" s="214"/>
      <c r="E137" s="214"/>
      <c r="F137" s="222">
        <f>F134*F135*F136</f>
        <v>1.0429999999999999</v>
      </c>
      <c r="G137" s="222">
        <f>G134*G135*G136</f>
        <v>1.0427</v>
      </c>
      <c r="H137" s="222">
        <f>H134*H135*H136</f>
        <v>1.0418000000000001</v>
      </c>
      <c r="I137" s="222">
        <f>I134*I135*I136</f>
        <v>1.0422</v>
      </c>
    </row>
    <row r="138" spans="1:9" ht="13.5" thickBot="1">
      <c r="A138" s="661"/>
      <c r="B138" s="661"/>
      <c r="C138" s="661"/>
      <c r="D138" s="661"/>
      <c r="E138" s="661"/>
      <c r="F138" s="661"/>
      <c r="G138" s="661"/>
      <c r="H138" s="661"/>
      <c r="I138" s="223"/>
    </row>
    <row r="139" spans="1:9" ht="13.5" thickBot="1">
      <c r="A139" s="224" t="s">
        <v>83</v>
      </c>
      <c r="B139" s="226">
        <v>2016</v>
      </c>
      <c r="C139" s="226">
        <v>2017</v>
      </c>
      <c r="D139" s="226">
        <v>2018</v>
      </c>
      <c r="E139" s="226">
        <v>2019</v>
      </c>
      <c r="F139" s="225">
        <v>2020</v>
      </c>
      <c r="G139" s="225">
        <v>2021</v>
      </c>
      <c r="H139" s="226">
        <v>2022</v>
      </c>
      <c r="I139" s="226">
        <v>2023</v>
      </c>
    </row>
    <row r="140" spans="1:9" ht="13.5" thickBot="1">
      <c r="A140" s="228" t="s">
        <v>119</v>
      </c>
      <c r="B140" s="229">
        <v>282166.90999999997</v>
      </c>
      <c r="C140" s="229">
        <v>362903.2</v>
      </c>
      <c r="D140" s="421">
        <v>393832.6</v>
      </c>
      <c r="E140" s="421">
        <v>507953.15</v>
      </c>
      <c r="F140" s="421">
        <v>507953.15</v>
      </c>
      <c r="G140" s="230">
        <f>F140*G$13</f>
        <v>529642.74950499996</v>
      </c>
      <c r="H140" s="230">
        <f>G140*H$13</f>
        <v>551781.816434309</v>
      </c>
      <c r="I140" s="230">
        <f>H140*I$13</f>
        <v>575067.00908783684</v>
      </c>
    </row>
    <row r="141" spans="1:9" ht="13.5" thickBot="1">
      <c r="A141" s="228" t="s">
        <v>120</v>
      </c>
      <c r="B141" s="229">
        <v>320646.8</v>
      </c>
      <c r="C141" s="229">
        <v>445534.56</v>
      </c>
      <c r="D141" s="421">
        <v>455627.59</v>
      </c>
      <c r="E141" s="421">
        <v>624464.53</v>
      </c>
      <c r="F141" s="421">
        <v>624464.53</v>
      </c>
      <c r="G141" s="230">
        <f t="shared" ref="G141:I151" si="5">F141*G$13</f>
        <v>651129.16543100006</v>
      </c>
      <c r="H141" s="230">
        <f t="shared" si="5"/>
        <v>678346.36454601586</v>
      </c>
      <c r="I141" s="230">
        <f t="shared" si="5"/>
        <v>706972.58112985769</v>
      </c>
    </row>
    <row r="142" spans="1:9" ht="13.5" thickBot="1">
      <c r="A142" s="228" t="s">
        <v>121</v>
      </c>
      <c r="B142" s="229">
        <v>323290.64</v>
      </c>
      <c r="C142" s="229">
        <v>485280.57</v>
      </c>
      <c r="D142" s="421">
        <v>457775.95</v>
      </c>
      <c r="E142" s="421">
        <v>480367.25</v>
      </c>
      <c r="F142" s="421">
        <v>480367.25</v>
      </c>
      <c r="G142" s="230">
        <f t="shared" si="5"/>
        <v>500878.931575</v>
      </c>
      <c r="H142" s="230">
        <f t="shared" si="5"/>
        <v>521815.67091483501</v>
      </c>
      <c r="I142" s="230">
        <f t="shared" si="5"/>
        <v>543836.2922274411</v>
      </c>
    </row>
    <row r="143" spans="1:9" ht="13.5" thickBot="1">
      <c r="A143" s="228" t="s">
        <v>122</v>
      </c>
      <c r="B143" s="229">
        <v>273803.34000000003</v>
      </c>
      <c r="C143" s="229">
        <v>298759.18</v>
      </c>
      <c r="D143" s="421">
        <v>369293.46</v>
      </c>
      <c r="E143" s="421">
        <v>480935.2</v>
      </c>
      <c r="F143" s="421">
        <v>480935.2</v>
      </c>
      <c r="G143" s="230">
        <f t="shared" si="5"/>
        <v>501471.13303999999</v>
      </c>
      <c r="H143" s="230">
        <f t="shared" si="5"/>
        <v>522432.62640107202</v>
      </c>
      <c r="I143" s="230">
        <f t="shared" si="5"/>
        <v>544479.2832351973</v>
      </c>
    </row>
    <row r="144" spans="1:9" ht="13.5" thickBot="1">
      <c r="A144" s="228" t="s">
        <v>123</v>
      </c>
      <c r="B144" s="229">
        <v>311057.63</v>
      </c>
      <c r="C144" s="229">
        <v>377380.8</v>
      </c>
      <c r="D144" s="421">
        <v>436012.41</v>
      </c>
      <c r="E144" s="421">
        <v>485424.64000000001</v>
      </c>
      <c r="F144" s="421">
        <v>485424.64000000001</v>
      </c>
      <c r="G144" s="230">
        <f t="shared" si="5"/>
        <v>506152.27212799998</v>
      </c>
      <c r="H144" s="230">
        <f t="shared" si="5"/>
        <v>527309.43710295041</v>
      </c>
      <c r="I144" s="230">
        <f t="shared" si="5"/>
        <v>549561.89534869487</v>
      </c>
    </row>
    <row r="145" spans="1:9" ht="13.5" thickBot="1">
      <c r="A145" s="228" t="s">
        <v>124</v>
      </c>
      <c r="B145" s="229">
        <v>298420.11</v>
      </c>
      <c r="C145" s="229">
        <v>324323.46000000002</v>
      </c>
      <c r="D145" s="421">
        <v>495578.71</v>
      </c>
      <c r="E145" s="421">
        <v>497452.47</v>
      </c>
      <c r="F145" s="421">
        <v>497452.47</v>
      </c>
      <c r="G145" s="230">
        <f t="shared" si="5"/>
        <v>518693.69046899996</v>
      </c>
      <c r="H145" s="230">
        <f t="shared" si="5"/>
        <v>540375.08673060418</v>
      </c>
      <c r="I145" s="230">
        <f t="shared" si="5"/>
        <v>563178.91539063572</v>
      </c>
    </row>
    <row r="146" spans="1:9" ht="13.5" thickBot="1">
      <c r="A146" s="228" t="s">
        <v>125</v>
      </c>
      <c r="B146" s="229">
        <v>352138.43</v>
      </c>
      <c r="C146" s="229">
        <v>380401.97</v>
      </c>
      <c r="D146" s="421">
        <v>471713.03</v>
      </c>
      <c r="E146" s="421">
        <v>491996.69</v>
      </c>
      <c r="F146" s="421">
        <f>E146*F$13</f>
        <v>513152.54766999994</v>
      </c>
      <c r="G146" s="230">
        <f t="shared" si="5"/>
        <v>535064.1614555089</v>
      </c>
      <c r="H146" s="230">
        <f t="shared" si="5"/>
        <v>557429.84340434917</v>
      </c>
      <c r="I146" s="230">
        <f t="shared" si="5"/>
        <v>580953.38279601268</v>
      </c>
    </row>
    <row r="147" spans="1:9" ht="13.5" thickBot="1">
      <c r="A147" s="228" t="s">
        <v>126</v>
      </c>
      <c r="B147" s="229">
        <v>276800.32</v>
      </c>
      <c r="C147" s="229">
        <v>351137.04</v>
      </c>
      <c r="D147" s="421">
        <v>482817.8</v>
      </c>
      <c r="E147" s="421">
        <v>503578.97</v>
      </c>
      <c r="F147" s="421">
        <f>E147*F$13</f>
        <v>525232.86570999993</v>
      </c>
      <c r="G147" s="230">
        <f t="shared" si="5"/>
        <v>547660.30907581688</v>
      </c>
      <c r="H147" s="230">
        <f t="shared" si="5"/>
        <v>570552.50999518612</v>
      </c>
      <c r="I147" s="230">
        <f t="shared" si="5"/>
        <v>594629.82591698295</v>
      </c>
    </row>
    <row r="148" spans="1:9" ht="13.5" thickBot="1">
      <c r="A148" s="228" t="s">
        <v>127</v>
      </c>
      <c r="B148" s="229">
        <v>287986.28000000003</v>
      </c>
      <c r="C148" s="229">
        <v>350386.77</v>
      </c>
      <c r="D148" s="421">
        <v>470517.29</v>
      </c>
      <c r="E148" s="421">
        <v>465123</v>
      </c>
      <c r="F148" s="421">
        <v>465123</v>
      </c>
      <c r="G148" s="230">
        <f t="shared" si="5"/>
        <v>484983.75209999998</v>
      </c>
      <c r="H148" s="230">
        <f t="shared" si="5"/>
        <v>505256.07293778</v>
      </c>
      <c r="I148" s="230">
        <f t="shared" si="5"/>
        <v>526577.87921575434</v>
      </c>
    </row>
    <row r="149" spans="1:9" ht="13.5" thickBot="1">
      <c r="A149" s="228" t="s">
        <v>128</v>
      </c>
      <c r="B149" s="229">
        <v>322308.46999999997</v>
      </c>
      <c r="C149" s="229">
        <v>366111.3</v>
      </c>
      <c r="D149" s="421">
        <v>644877.9</v>
      </c>
      <c r="E149" s="421">
        <v>672607.65</v>
      </c>
      <c r="F149" s="421">
        <f>E149*F$13</f>
        <v>701529.77894999995</v>
      </c>
      <c r="G149" s="230">
        <f t="shared" si="5"/>
        <v>731485.10051116487</v>
      </c>
      <c r="H149" s="230">
        <f t="shared" si="5"/>
        <v>762061.17771253164</v>
      </c>
      <c r="I149" s="230">
        <f t="shared" si="5"/>
        <v>794220.15941200044</v>
      </c>
    </row>
    <row r="150" spans="1:9" ht="13.5" thickBot="1">
      <c r="A150" s="228" t="s">
        <v>129</v>
      </c>
      <c r="B150" s="229">
        <v>339673.5</v>
      </c>
      <c r="C150" s="229">
        <v>406935.08</v>
      </c>
      <c r="D150" s="421">
        <v>620627.34</v>
      </c>
      <c r="E150" s="421">
        <v>647314.31999999995</v>
      </c>
      <c r="F150" s="421">
        <f>E150*F$13</f>
        <v>675148.83575999993</v>
      </c>
      <c r="G150" s="230">
        <f t="shared" si="5"/>
        <v>703977.69104695192</v>
      </c>
      <c r="H150" s="230">
        <f t="shared" si="5"/>
        <v>733403.95853271452</v>
      </c>
      <c r="I150" s="230">
        <f t="shared" si="5"/>
        <v>764353.60558279511</v>
      </c>
    </row>
    <row r="151" spans="1:9" ht="13.5" thickBot="1">
      <c r="A151" s="228" t="s">
        <v>130</v>
      </c>
      <c r="B151" s="229">
        <v>508835.07</v>
      </c>
      <c r="C151" s="229">
        <v>589186.38</v>
      </c>
      <c r="D151" s="421">
        <v>701436.3</v>
      </c>
      <c r="E151" s="421">
        <v>731598.06</v>
      </c>
      <c r="F151" s="421">
        <f>E151*F$13</f>
        <v>763056.77657999995</v>
      </c>
      <c r="G151" s="230">
        <f t="shared" si="5"/>
        <v>795639.30093996588</v>
      </c>
      <c r="H151" s="230">
        <f t="shared" si="5"/>
        <v>828897.02371925651</v>
      </c>
      <c r="I151" s="230">
        <f t="shared" si="5"/>
        <v>863876.47812020918</v>
      </c>
    </row>
    <row r="152" spans="1:9" ht="13.5" thickBot="1">
      <c r="A152" s="228" t="s">
        <v>9</v>
      </c>
      <c r="B152" s="232">
        <f t="shared" ref="B152:I152" si="6">SUM(B140:B151)</f>
        <v>3897127.4999999995</v>
      </c>
      <c r="C152" s="232">
        <f t="shared" si="6"/>
        <v>4738340.3100000005</v>
      </c>
      <c r="D152" s="422">
        <f t="shared" si="6"/>
        <v>6000110.3799999999</v>
      </c>
      <c r="E152" s="422">
        <f t="shared" si="6"/>
        <v>6588815.9300000016</v>
      </c>
      <c r="F152" s="422">
        <f t="shared" si="6"/>
        <v>6719841.0446700007</v>
      </c>
      <c r="G152" s="233">
        <f t="shared" si="6"/>
        <v>7006778.2572774095</v>
      </c>
      <c r="H152" s="233">
        <f t="shared" si="6"/>
        <v>7299661.5884316042</v>
      </c>
      <c r="I152" s="233">
        <f t="shared" si="6"/>
        <v>7607707.3074634187</v>
      </c>
    </row>
    <row r="153" spans="1:9" ht="12.75">
      <c r="A153" s="662" t="s">
        <v>470</v>
      </c>
      <c r="B153" s="662"/>
      <c r="C153" s="662"/>
      <c r="D153" s="662"/>
      <c r="E153" s="662"/>
      <c r="F153" s="662"/>
      <c r="G153" s="662"/>
      <c r="H153" s="662"/>
      <c r="I153" s="234"/>
    </row>
    <row r="154" spans="1:9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>
      <c r="A155" s="235" t="s">
        <v>84</v>
      </c>
      <c r="B155" s="23"/>
      <c r="C155" s="23"/>
      <c r="D155" s="23"/>
      <c r="E155" s="23"/>
      <c r="F155" s="23"/>
      <c r="G155" s="23"/>
      <c r="H155" s="23"/>
      <c r="I155" s="23"/>
    </row>
    <row r="156" spans="1:9">
      <c r="A156" s="6" t="s">
        <v>356</v>
      </c>
      <c r="B156" s="23"/>
      <c r="C156" s="23"/>
      <c r="D156" s="23"/>
      <c r="E156" s="23"/>
      <c r="F156" s="23"/>
      <c r="G156" s="23"/>
      <c r="H156" s="23"/>
      <c r="I156" s="23"/>
    </row>
    <row r="157" spans="1:9">
      <c r="A157" s="670" t="s">
        <v>471</v>
      </c>
      <c r="B157" s="670"/>
      <c r="C157" s="670"/>
      <c r="D157" s="670"/>
      <c r="E157" s="670"/>
      <c r="F157" s="670"/>
      <c r="G157" s="670"/>
      <c r="H157" s="670"/>
      <c r="I157" s="670"/>
    </row>
    <row r="158" spans="1:9">
      <c r="A158" s="6" t="s">
        <v>85</v>
      </c>
      <c r="B158" s="23"/>
      <c r="C158" s="23"/>
      <c r="D158" s="23"/>
      <c r="E158" s="23"/>
      <c r="F158" s="23"/>
      <c r="G158" s="23"/>
      <c r="H158" s="23"/>
      <c r="I158" s="23"/>
    </row>
    <row r="159" spans="1:9">
      <c r="A159" s="23" t="s">
        <v>161</v>
      </c>
      <c r="B159" s="23"/>
      <c r="C159" s="23"/>
      <c r="D159" s="23"/>
      <c r="E159" s="23"/>
      <c r="F159" s="23"/>
      <c r="G159" s="23"/>
      <c r="H159" s="23"/>
      <c r="I159" s="23"/>
    </row>
    <row r="160" spans="1:9" ht="12.75">
      <c r="A160" s="193" t="s">
        <v>131</v>
      </c>
      <c r="B160" s="76"/>
      <c r="C160" s="76"/>
      <c r="D160" s="76"/>
      <c r="E160" s="76"/>
      <c r="F160" s="76"/>
      <c r="G160" s="76"/>
      <c r="H160" s="76"/>
      <c r="I160" s="236"/>
    </row>
    <row r="161" spans="1:9" ht="12.75">
      <c r="A161" s="193"/>
      <c r="B161" s="76"/>
      <c r="C161" s="76"/>
      <c r="D161" s="76"/>
      <c r="E161" s="76"/>
      <c r="F161" s="76"/>
      <c r="G161" s="76"/>
      <c r="H161" s="76"/>
      <c r="I161" s="236"/>
    </row>
    <row r="162" spans="1:9" ht="12.75">
      <c r="A162" s="193"/>
      <c r="B162" s="76"/>
      <c r="C162" s="76"/>
      <c r="D162" s="76"/>
      <c r="E162" s="76"/>
      <c r="F162" s="76"/>
      <c r="G162" s="76"/>
      <c r="H162" s="76"/>
      <c r="I162" s="236"/>
    </row>
    <row r="163" spans="1:9" ht="12.75">
      <c r="A163" s="193"/>
      <c r="B163" s="76"/>
      <c r="C163" s="76"/>
      <c r="D163" s="76"/>
      <c r="E163" s="76"/>
      <c r="F163" s="76"/>
      <c r="G163" s="76"/>
      <c r="H163" s="76"/>
      <c r="I163" s="236"/>
    </row>
    <row r="164" spans="1:9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9.5">
      <c r="A166" s="663" t="s">
        <v>345</v>
      </c>
      <c r="B166" s="663"/>
      <c r="C166" s="663"/>
      <c r="D166" s="663"/>
      <c r="E166" s="663"/>
      <c r="F166" s="663"/>
      <c r="G166" s="663"/>
      <c r="H166" s="663"/>
      <c r="I166" s="663"/>
    </row>
    <row r="167" spans="1:9" ht="19.5">
      <c r="A167" s="639" t="s">
        <v>468</v>
      </c>
      <c r="B167" s="639"/>
      <c r="C167" s="639"/>
      <c r="D167" s="639"/>
      <c r="E167" s="639"/>
      <c r="F167" s="639"/>
      <c r="G167" s="639"/>
      <c r="H167" s="639"/>
      <c r="I167" s="639"/>
    </row>
    <row r="168" spans="1:9" ht="15.75">
      <c r="A168" s="641" t="s">
        <v>146</v>
      </c>
      <c r="B168" s="641"/>
      <c r="C168" s="641"/>
      <c r="D168" s="641"/>
      <c r="E168" s="641"/>
      <c r="F168" s="641"/>
      <c r="G168" s="641"/>
      <c r="H168" s="641"/>
      <c r="I168" s="641"/>
    </row>
    <row r="169" spans="1:9" ht="15.75">
      <c r="A169" s="658" t="s">
        <v>352</v>
      </c>
      <c r="B169" s="658"/>
      <c r="C169" s="658"/>
      <c r="D169" s="658"/>
      <c r="E169" s="658"/>
      <c r="F169" s="658"/>
      <c r="G169" s="658"/>
      <c r="H169" s="658"/>
      <c r="I169" s="658"/>
    </row>
    <row r="170" spans="1:9" ht="15.75">
      <c r="A170" s="657" t="s">
        <v>469</v>
      </c>
      <c r="B170" s="657"/>
      <c r="C170" s="657"/>
      <c r="D170" s="657"/>
      <c r="E170" s="657"/>
      <c r="F170" s="657"/>
      <c r="G170" s="657"/>
      <c r="H170" s="657"/>
      <c r="I170" s="657"/>
    </row>
    <row r="171" spans="1:9" ht="12.75">
      <c r="A171" s="190"/>
      <c r="B171" s="190"/>
      <c r="C171" s="190"/>
      <c r="D171" s="190"/>
      <c r="E171" s="190"/>
      <c r="F171" s="190"/>
      <c r="G171" s="190"/>
      <c r="H171" s="190"/>
      <c r="I171" s="210"/>
    </row>
    <row r="172" spans="1:9" ht="12" thickBo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3.5" thickBot="1">
      <c r="A173" s="659" t="s">
        <v>359</v>
      </c>
      <c r="B173" s="659"/>
      <c r="C173" s="659"/>
      <c r="D173" s="659"/>
      <c r="E173" s="660"/>
      <c r="F173" s="212">
        <v>2020</v>
      </c>
      <c r="G173" s="213">
        <v>2021</v>
      </c>
      <c r="H173" s="212">
        <v>2022</v>
      </c>
      <c r="I173" s="212">
        <v>2023</v>
      </c>
    </row>
    <row r="174" spans="1:9" ht="12.75">
      <c r="A174" s="214" t="s">
        <v>81</v>
      </c>
      <c r="B174" s="214"/>
      <c r="C174" s="214"/>
      <c r="D174" s="214"/>
      <c r="E174" s="214"/>
      <c r="F174" s="216">
        <v>1.0429999999999999</v>
      </c>
      <c r="G174" s="216">
        <v>1.0427</v>
      </c>
      <c r="H174" s="216">
        <v>1.0418000000000001</v>
      </c>
      <c r="I174" s="216">
        <v>1.0422</v>
      </c>
    </row>
    <row r="175" spans="1:9" ht="12.75">
      <c r="A175" s="214" t="s">
        <v>354</v>
      </c>
      <c r="B175" s="214"/>
      <c r="C175" s="214"/>
      <c r="D175" s="214"/>
      <c r="E175" s="214"/>
      <c r="F175" s="217">
        <v>1</v>
      </c>
      <c r="G175" s="218">
        <v>1</v>
      </c>
      <c r="H175" s="219">
        <v>1</v>
      </c>
      <c r="I175" s="219">
        <v>1</v>
      </c>
    </row>
    <row r="176" spans="1:9" ht="13.5" thickBot="1">
      <c r="A176" s="214" t="s">
        <v>355</v>
      </c>
      <c r="B176" s="214"/>
      <c r="C176" s="214"/>
      <c r="D176" s="214"/>
      <c r="E176" s="214"/>
      <c r="F176" s="220">
        <v>1</v>
      </c>
      <c r="G176" s="221">
        <v>1</v>
      </c>
      <c r="H176" s="220">
        <v>1</v>
      </c>
      <c r="I176" s="220">
        <v>1</v>
      </c>
    </row>
    <row r="177" spans="1:9" ht="13.5" thickBot="1">
      <c r="A177" s="214" t="s">
        <v>82</v>
      </c>
      <c r="B177" s="214"/>
      <c r="C177" s="214"/>
      <c r="D177" s="214"/>
      <c r="E177" s="214"/>
      <c r="F177" s="222">
        <f>F174*F175*F176</f>
        <v>1.0429999999999999</v>
      </c>
      <c r="G177" s="222">
        <f>G174*G175*G176</f>
        <v>1.0427</v>
      </c>
      <c r="H177" s="222">
        <f>H174*H175*H176</f>
        <v>1.0418000000000001</v>
      </c>
      <c r="I177" s="222">
        <f>I174*I175*I176</f>
        <v>1.0422</v>
      </c>
    </row>
    <row r="178" spans="1:9" ht="13.5" thickBot="1">
      <c r="A178" s="661"/>
      <c r="B178" s="661"/>
      <c r="C178" s="661"/>
      <c r="D178" s="661"/>
      <c r="E178" s="661"/>
      <c r="F178" s="661"/>
      <c r="G178" s="661"/>
      <c r="H178" s="661"/>
      <c r="I178" s="223"/>
    </row>
    <row r="179" spans="1:9" ht="13.5" thickBot="1">
      <c r="A179" s="224" t="s">
        <v>83</v>
      </c>
      <c r="B179" s="226">
        <v>2016</v>
      </c>
      <c r="C179" s="226">
        <v>2017</v>
      </c>
      <c r="D179" s="226">
        <v>2018</v>
      </c>
      <c r="E179" s="226">
        <v>2019</v>
      </c>
      <c r="F179" s="424">
        <v>2020</v>
      </c>
      <c r="G179" s="225">
        <v>2021</v>
      </c>
      <c r="H179" s="226">
        <v>2022</v>
      </c>
      <c r="I179" s="226">
        <v>2023</v>
      </c>
    </row>
    <row r="180" spans="1:9" ht="13.5" thickBot="1">
      <c r="A180" s="228" t="s">
        <v>119</v>
      </c>
      <c r="B180" s="229">
        <v>462457.92</v>
      </c>
      <c r="C180" s="229">
        <v>617870.62</v>
      </c>
      <c r="D180" s="421">
        <v>162854.16</v>
      </c>
      <c r="E180" s="421">
        <v>358956.41</v>
      </c>
      <c r="F180" s="421">
        <f>E180*F$13</f>
        <v>374391.53562999994</v>
      </c>
      <c r="G180" s="230">
        <f>F180*G$13</f>
        <v>390378.0542014009</v>
      </c>
      <c r="H180" s="230">
        <f>G180*H$13</f>
        <v>406695.85686701949</v>
      </c>
      <c r="I180" s="230">
        <f>H180*I$13</f>
        <v>423858.42202680773</v>
      </c>
    </row>
    <row r="181" spans="1:9" ht="13.5" thickBot="1">
      <c r="A181" s="228" t="s">
        <v>120</v>
      </c>
      <c r="B181" s="229">
        <v>382633.06</v>
      </c>
      <c r="C181" s="229">
        <v>484271.28</v>
      </c>
      <c r="D181" s="421">
        <v>873667.72</v>
      </c>
      <c r="E181" s="421">
        <v>909497.92</v>
      </c>
      <c r="F181" s="421">
        <f t="shared" ref="F181:I191" si="7">E181*F$13</f>
        <v>948606.33056000003</v>
      </c>
      <c r="G181" s="230">
        <f t="shared" si="7"/>
        <v>989111.82087491197</v>
      </c>
      <c r="H181" s="230">
        <f t="shared" si="7"/>
        <v>1030456.6949874833</v>
      </c>
      <c r="I181" s="230">
        <f t="shared" si="7"/>
        <v>1073941.9675159552</v>
      </c>
    </row>
    <row r="182" spans="1:9" ht="13.5" thickBot="1">
      <c r="A182" s="228" t="s">
        <v>121</v>
      </c>
      <c r="B182" s="229">
        <v>96162.76</v>
      </c>
      <c r="C182" s="229">
        <v>42953.68</v>
      </c>
      <c r="D182" s="421">
        <v>113577.22</v>
      </c>
      <c r="E182" s="421">
        <v>155803.84</v>
      </c>
      <c r="F182" s="421">
        <f t="shared" si="7"/>
        <v>162503.40511999998</v>
      </c>
      <c r="G182" s="230">
        <f t="shared" si="7"/>
        <v>169442.30051862396</v>
      </c>
      <c r="H182" s="230">
        <f t="shared" si="7"/>
        <v>176524.98868030246</v>
      </c>
      <c r="I182" s="230">
        <f t="shared" si="7"/>
        <v>183974.34320261123</v>
      </c>
    </row>
    <row r="183" spans="1:9" ht="13.5" thickBot="1">
      <c r="A183" s="228" t="s">
        <v>122</v>
      </c>
      <c r="B183" s="229">
        <v>81560.95</v>
      </c>
      <c r="C183" s="229">
        <v>78970.210000000006</v>
      </c>
      <c r="D183" s="421">
        <v>75546.44</v>
      </c>
      <c r="E183" s="421">
        <v>138606.99</v>
      </c>
      <c r="F183" s="421">
        <f t="shared" si="7"/>
        <v>144567.09056999997</v>
      </c>
      <c r="G183" s="230">
        <f t="shared" si="7"/>
        <v>150740.10533733896</v>
      </c>
      <c r="H183" s="230">
        <f t="shared" si="7"/>
        <v>157041.04174043974</v>
      </c>
      <c r="I183" s="230">
        <f t="shared" si="7"/>
        <v>163668.17370188629</v>
      </c>
    </row>
    <row r="184" spans="1:9" ht="13.5" thickBot="1">
      <c r="A184" s="228" t="s">
        <v>123</v>
      </c>
      <c r="B184" s="229">
        <v>109184.95</v>
      </c>
      <c r="C184" s="229">
        <v>75897.03</v>
      </c>
      <c r="D184" s="421">
        <v>82176.27</v>
      </c>
      <c r="E184" s="421">
        <v>135082.34</v>
      </c>
      <c r="F184" s="421">
        <f t="shared" si="7"/>
        <v>140890.88061999998</v>
      </c>
      <c r="G184" s="230">
        <f t="shared" si="7"/>
        <v>146906.92122247399</v>
      </c>
      <c r="H184" s="230">
        <f t="shared" si="7"/>
        <v>153047.63052957342</v>
      </c>
      <c r="I184" s="230">
        <f t="shared" si="7"/>
        <v>159506.24053792143</v>
      </c>
    </row>
    <row r="185" spans="1:9" ht="13.5" thickBot="1">
      <c r="A185" s="228" t="s">
        <v>124</v>
      </c>
      <c r="B185" s="229">
        <v>82280.2</v>
      </c>
      <c r="C185" s="229">
        <v>70106.95</v>
      </c>
      <c r="D185" s="421">
        <v>112196.31</v>
      </c>
      <c r="E185" s="421">
        <v>117636.37</v>
      </c>
      <c r="F185" s="421">
        <f t="shared" si="7"/>
        <v>122694.73390999998</v>
      </c>
      <c r="G185" s="230">
        <f t="shared" si="7"/>
        <v>127933.79904795697</v>
      </c>
      <c r="H185" s="230">
        <f t="shared" si="7"/>
        <v>133281.43184816159</v>
      </c>
      <c r="I185" s="230">
        <f t="shared" si="7"/>
        <v>138905.90827215402</v>
      </c>
    </row>
    <row r="186" spans="1:9" ht="13.5" thickBot="1">
      <c r="A186" s="228" t="s">
        <v>125</v>
      </c>
      <c r="B186" s="229">
        <v>52291.37</v>
      </c>
      <c r="C186" s="229">
        <v>55143.519999999997</v>
      </c>
      <c r="D186" s="421">
        <v>114908.39</v>
      </c>
      <c r="E186" s="421">
        <v>119849.45</v>
      </c>
      <c r="F186" s="421">
        <f t="shared" si="7"/>
        <v>125002.97634999998</v>
      </c>
      <c r="G186" s="230">
        <f t="shared" si="7"/>
        <v>130340.60344014497</v>
      </c>
      <c r="H186" s="230">
        <f t="shared" si="7"/>
        <v>135788.84066394303</v>
      </c>
      <c r="I186" s="230">
        <f t="shared" si="7"/>
        <v>141519.12973996144</v>
      </c>
    </row>
    <row r="187" spans="1:9" ht="13.5" thickBot="1">
      <c r="A187" s="228" t="s">
        <v>126</v>
      </c>
      <c r="B187" s="229">
        <v>25757.69</v>
      </c>
      <c r="C187" s="229">
        <v>41580.910000000003</v>
      </c>
      <c r="D187" s="421">
        <v>74954.91</v>
      </c>
      <c r="E187" s="421">
        <v>74980.78</v>
      </c>
      <c r="F187" s="421">
        <f t="shared" si="7"/>
        <v>78204.953539999988</v>
      </c>
      <c r="G187" s="230">
        <f t="shared" si="7"/>
        <v>81544.305056157988</v>
      </c>
      <c r="H187" s="230">
        <f t="shared" si="7"/>
        <v>84952.857007505401</v>
      </c>
      <c r="I187" s="230">
        <f t="shared" si="7"/>
        <v>88537.867573222131</v>
      </c>
    </row>
    <row r="188" spans="1:9" ht="13.5" thickBot="1">
      <c r="A188" s="228" t="s">
        <v>127</v>
      </c>
      <c r="B188" s="229">
        <v>47901.29</v>
      </c>
      <c r="C188" s="229">
        <v>23675.22</v>
      </c>
      <c r="D188" s="421">
        <v>55806.58</v>
      </c>
      <c r="E188" s="421">
        <v>58206.26</v>
      </c>
      <c r="F188" s="421">
        <f t="shared" si="7"/>
        <v>60709.129179999996</v>
      </c>
      <c r="G188" s="230">
        <f t="shared" si="7"/>
        <v>63301.408995985992</v>
      </c>
      <c r="H188" s="230">
        <f t="shared" si="7"/>
        <v>65947.407892018207</v>
      </c>
      <c r="I188" s="230">
        <f t="shared" si="7"/>
        <v>68730.388505061375</v>
      </c>
    </row>
    <row r="189" spans="1:9" ht="13.5" thickBot="1">
      <c r="A189" s="228" t="s">
        <v>128</v>
      </c>
      <c r="B189" s="229">
        <v>20439.59</v>
      </c>
      <c r="C189" s="229">
        <v>39793.71</v>
      </c>
      <c r="D189" s="421">
        <v>66182.28</v>
      </c>
      <c r="E189" s="421">
        <v>69028.12</v>
      </c>
      <c r="F189" s="421">
        <f t="shared" si="7"/>
        <v>71996.329159999994</v>
      </c>
      <c r="G189" s="230">
        <f t="shared" si="7"/>
        <v>75070.572415131988</v>
      </c>
      <c r="H189" s="230">
        <f t="shared" si="7"/>
        <v>78208.522342084514</v>
      </c>
      <c r="I189" s="230">
        <f t="shared" si="7"/>
        <v>81508.921984920482</v>
      </c>
    </row>
    <row r="190" spans="1:9" ht="13.5" thickBot="1">
      <c r="A190" s="228" t="s">
        <v>129</v>
      </c>
      <c r="B190" s="229">
        <v>22298.48</v>
      </c>
      <c r="C190" s="229">
        <v>31377.62</v>
      </c>
      <c r="D190" s="421">
        <v>45386.55</v>
      </c>
      <c r="E190" s="421">
        <v>47338.17</v>
      </c>
      <c r="F190" s="421">
        <f t="shared" si="7"/>
        <v>49373.711309999991</v>
      </c>
      <c r="G190" s="230">
        <f t="shared" si="7"/>
        <v>51481.968782936987</v>
      </c>
      <c r="H190" s="230">
        <f t="shared" si="7"/>
        <v>53633.915078063757</v>
      </c>
      <c r="I190" s="230">
        <f t="shared" si="7"/>
        <v>55897.266294358051</v>
      </c>
    </row>
    <row r="191" spans="1:9" ht="13.5" thickBot="1">
      <c r="A191" s="228" t="s">
        <v>130</v>
      </c>
      <c r="B191" s="229">
        <v>19669.8</v>
      </c>
      <c r="C191" s="229">
        <v>83438.009999999995</v>
      </c>
      <c r="D191" s="421">
        <v>106497.39</v>
      </c>
      <c r="E191" s="421">
        <v>111076.78</v>
      </c>
      <c r="F191" s="421">
        <f t="shared" si="7"/>
        <v>115853.08153999998</v>
      </c>
      <c r="G191" s="230">
        <f t="shared" si="7"/>
        <v>120800.00812175799</v>
      </c>
      <c r="H191" s="230">
        <f t="shared" si="7"/>
        <v>125849.44846124748</v>
      </c>
      <c r="I191" s="230">
        <f t="shared" si="7"/>
        <v>131160.29518631211</v>
      </c>
    </row>
    <row r="192" spans="1:9" ht="13.5" thickBot="1">
      <c r="A192" s="228" t="s">
        <v>9</v>
      </c>
      <c r="B192" s="232">
        <f t="shared" ref="B192:I192" si="8">SUM(B180:B191)</f>
        <v>1402638.06</v>
      </c>
      <c r="C192" s="232">
        <f t="shared" si="8"/>
        <v>1645078.7599999998</v>
      </c>
      <c r="D192" s="422">
        <f t="shared" si="8"/>
        <v>1883754.22</v>
      </c>
      <c r="E192" s="422">
        <f t="shared" si="8"/>
        <v>2296063.4299999997</v>
      </c>
      <c r="F192" s="422">
        <f t="shared" si="8"/>
        <v>2394794.1574900001</v>
      </c>
      <c r="G192" s="233">
        <f t="shared" si="8"/>
        <v>2497051.8680148227</v>
      </c>
      <c r="H192" s="233">
        <f t="shared" si="8"/>
        <v>2601428.6360978428</v>
      </c>
      <c r="I192" s="233">
        <f t="shared" si="8"/>
        <v>2711208.9245411707</v>
      </c>
    </row>
    <row r="193" spans="1:9" ht="12.75">
      <c r="A193" s="662" t="s">
        <v>470</v>
      </c>
      <c r="B193" s="662"/>
      <c r="C193" s="662"/>
      <c r="D193" s="662"/>
      <c r="E193" s="662"/>
      <c r="F193" s="662"/>
      <c r="G193" s="662"/>
      <c r="H193" s="662"/>
      <c r="I193" s="234"/>
    </row>
    <row r="194" spans="1:9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>
      <c r="A195" s="235" t="s">
        <v>84</v>
      </c>
      <c r="B195" s="23"/>
      <c r="C195" s="23"/>
      <c r="D195" s="23"/>
      <c r="E195" s="23"/>
      <c r="F195" s="23"/>
      <c r="G195" s="23"/>
      <c r="H195" s="23"/>
      <c r="I195" s="23"/>
    </row>
    <row r="196" spans="1:9">
      <c r="A196" s="6" t="s">
        <v>356</v>
      </c>
      <c r="B196" s="23"/>
      <c r="C196" s="23"/>
      <c r="D196" s="23"/>
      <c r="E196" s="23"/>
      <c r="F196" s="23"/>
      <c r="G196" s="23"/>
      <c r="H196" s="23"/>
      <c r="I196" s="23"/>
    </row>
    <row r="197" spans="1:9">
      <c r="A197" s="670" t="s">
        <v>471</v>
      </c>
      <c r="B197" s="670"/>
      <c r="C197" s="670"/>
      <c r="D197" s="670"/>
      <c r="E197" s="670"/>
      <c r="F197" s="670"/>
      <c r="G197" s="670"/>
      <c r="H197" s="670"/>
      <c r="I197" s="670"/>
    </row>
    <row r="198" spans="1:9">
      <c r="A198" s="6" t="s">
        <v>85</v>
      </c>
      <c r="B198" s="23"/>
      <c r="C198" s="23"/>
      <c r="D198" s="23"/>
      <c r="E198" s="23"/>
      <c r="F198" s="23"/>
      <c r="G198" s="23"/>
      <c r="H198" s="23"/>
      <c r="I198" s="23"/>
    </row>
    <row r="199" spans="1:9">
      <c r="A199" s="23" t="s">
        <v>161</v>
      </c>
      <c r="B199" s="23"/>
      <c r="C199" s="23"/>
      <c r="D199" s="23"/>
      <c r="E199" s="23"/>
      <c r="F199" s="23"/>
      <c r="G199" s="23"/>
      <c r="H199" s="23"/>
      <c r="I199" s="23"/>
    </row>
    <row r="200" spans="1:9" ht="12.75">
      <c r="A200" s="193" t="s">
        <v>131</v>
      </c>
      <c r="B200" s="76"/>
      <c r="C200" s="76"/>
      <c r="D200" s="76"/>
      <c r="E200" s="76"/>
      <c r="F200" s="76"/>
      <c r="G200" s="76"/>
      <c r="H200" s="76"/>
      <c r="I200" s="236"/>
    </row>
    <row r="201" spans="1:9" ht="12.75">
      <c r="A201" s="193"/>
      <c r="B201" s="76"/>
      <c r="C201" s="76"/>
      <c r="D201" s="76"/>
      <c r="E201" s="76"/>
      <c r="F201" s="76"/>
      <c r="G201" s="76"/>
      <c r="H201" s="76"/>
      <c r="I201" s="236"/>
    </row>
    <row r="202" spans="1:9" ht="12.75">
      <c r="A202" s="193"/>
      <c r="B202" s="76"/>
      <c r="C202" s="76"/>
      <c r="D202" s="76"/>
      <c r="E202" s="76"/>
      <c r="F202" s="76"/>
      <c r="G202" s="76"/>
      <c r="H202" s="76"/>
      <c r="I202" s="236"/>
    </row>
    <row r="203" spans="1:9" ht="12.75">
      <c r="A203" s="193"/>
      <c r="B203" s="76"/>
      <c r="C203" s="76"/>
      <c r="D203" s="76"/>
      <c r="E203" s="76"/>
      <c r="F203" s="76"/>
      <c r="G203" s="76"/>
      <c r="H203" s="76"/>
      <c r="I203" s="236"/>
    </row>
    <row r="204" spans="1:9" ht="12.75">
      <c r="A204" s="193"/>
      <c r="B204" s="76"/>
      <c r="C204" s="76"/>
      <c r="D204" s="76"/>
      <c r="E204" s="76"/>
      <c r="F204" s="76"/>
      <c r="G204" s="76"/>
      <c r="H204" s="76"/>
      <c r="I204" s="236"/>
    </row>
    <row r="205" spans="1:9" ht="12.75">
      <c r="A205" s="193"/>
      <c r="B205" s="76"/>
      <c r="C205" s="76"/>
      <c r="D205" s="76"/>
      <c r="E205" s="76"/>
      <c r="F205" s="76"/>
      <c r="G205" s="76"/>
      <c r="H205" s="76"/>
      <c r="I205" s="236"/>
    </row>
    <row r="206" spans="1:9">
      <c r="A206" s="23"/>
      <c r="B206" s="23"/>
      <c r="C206" s="23"/>
      <c r="D206" s="23"/>
      <c r="E206" s="23"/>
      <c r="F206" s="23"/>
      <c r="G206" s="23"/>
      <c r="H206" s="23"/>
      <c r="I206" s="23"/>
    </row>
    <row r="207" spans="1:9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ht="19.5">
      <c r="A208" s="663" t="s">
        <v>345</v>
      </c>
      <c r="B208" s="663"/>
      <c r="C208" s="663"/>
      <c r="D208" s="663"/>
      <c r="E208" s="663"/>
      <c r="F208" s="663"/>
      <c r="G208" s="663"/>
      <c r="H208" s="663"/>
      <c r="I208" s="663"/>
    </row>
    <row r="209" spans="1:9" ht="19.5">
      <c r="A209" s="639" t="s">
        <v>468</v>
      </c>
      <c r="B209" s="639"/>
      <c r="C209" s="639"/>
      <c r="D209" s="639"/>
      <c r="E209" s="639"/>
      <c r="F209" s="639"/>
      <c r="G209" s="639"/>
      <c r="H209" s="639"/>
      <c r="I209" s="639"/>
    </row>
    <row r="210" spans="1:9" ht="15.75">
      <c r="A210" s="641" t="s">
        <v>146</v>
      </c>
      <c r="B210" s="641"/>
      <c r="C210" s="641"/>
      <c r="D210" s="641"/>
      <c r="E210" s="641"/>
      <c r="F210" s="641"/>
      <c r="G210" s="641"/>
      <c r="H210" s="641"/>
      <c r="I210" s="641"/>
    </row>
    <row r="211" spans="1:9" ht="15.75">
      <c r="A211" s="658" t="s">
        <v>352</v>
      </c>
      <c r="B211" s="658"/>
      <c r="C211" s="658"/>
      <c r="D211" s="658"/>
      <c r="E211" s="658"/>
      <c r="F211" s="658"/>
      <c r="G211" s="658"/>
      <c r="H211" s="658"/>
      <c r="I211" s="658"/>
    </row>
    <row r="212" spans="1:9" ht="15.75">
      <c r="A212" s="657" t="s">
        <v>469</v>
      </c>
      <c r="B212" s="657"/>
      <c r="C212" s="657"/>
      <c r="D212" s="657"/>
      <c r="E212" s="657"/>
      <c r="F212" s="657"/>
      <c r="G212" s="657"/>
      <c r="H212" s="657"/>
      <c r="I212" s="657"/>
    </row>
    <row r="213" spans="1:9">
      <c r="A213" s="23"/>
      <c r="B213" s="23"/>
      <c r="C213" s="23"/>
      <c r="D213" s="23"/>
      <c r="E213" s="23"/>
      <c r="F213" s="23"/>
      <c r="G213" s="23"/>
      <c r="H213" s="23"/>
      <c r="I213" s="23"/>
    </row>
    <row r="214" spans="1:9" ht="12" thickBo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3.5" thickBot="1">
      <c r="A215" s="659" t="s">
        <v>360</v>
      </c>
      <c r="B215" s="659"/>
      <c r="C215" s="659"/>
      <c r="D215" s="659"/>
      <c r="E215" s="660"/>
      <c r="F215" s="212">
        <v>2020</v>
      </c>
      <c r="G215" s="213">
        <v>2021</v>
      </c>
      <c r="H215" s="212">
        <v>2022</v>
      </c>
      <c r="I215" s="212">
        <v>2023</v>
      </c>
    </row>
    <row r="216" spans="1:9" ht="12.75">
      <c r="A216" s="214" t="s">
        <v>81</v>
      </c>
      <c r="B216" s="214"/>
      <c r="C216" s="214"/>
      <c r="D216" s="214"/>
      <c r="E216" s="214"/>
      <c r="F216" s="216">
        <v>1.0429999999999999</v>
      </c>
      <c r="G216" s="216">
        <v>1.0427</v>
      </c>
      <c r="H216" s="216">
        <v>1.0418000000000001</v>
      </c>
      <c r="I216" s="216">
        <v>1.0422</v>
      </c>
    </row>
    <row r="217" spans="1:9" ht="12.75">
      <c r="A217" s="214" t="s">
        <v>354</v>
      </c>
      <c r="B217" s="214"/>
      <c r="C217" s="214"/>
      <c r="D217" s="214"/>
      <c r="E217" s="214"/>
      <c r="F217" s="217">
        <v>1</v>
      </c>
      <c r="G217" s="218">
        <v>1</v>
      </c>
      <c r="H217" s="219">
        <v>1</v>
      </c>
      <c r="I217" s="219">
        <v>1</v>
      </c>
    </row>
    <row r="218" spans="1:9" ht="13.5" thickBot="1">
      <c r="A218" s="214" t="s">
        <v>355</v>
      </c>
      <c r="B218" s="214"/>
      <c r="C218" s="214"/>
      <c r="D218" s="214"/>
      <c r="E218" s="214"/>
      <c r="F218" s="220">
        <v>1</v>
      </c>
      <c r="G218" s="221">
        <v>1</v>
      </c>
      <c r="H218" s="220">
        <v>1</v>
      </c>
      <c r="I218" s="220">
        <v>1</v>
      </c>
    </row>
    <row r="219" spans="1:9" ht="13.5" thickBot="1">
      <c r="A219" s="214" t="s">
        <v>82</v>
      </c>
      <c r="B219" s="214"/>
      <c r="C219" s="214"/>
      <c r="D219" s="214"/>
      <c r="E219" s="214"/>
      <c r="F219" s="222">
        <f>F216*F217*F218</f>
        <v>1.0429999999999999</v>
      </c>
      <c r="G219" s="222">
        <f>G216*G217*G218</f>
        <v>1.0427</v>
      </c>
      <c r="H219" s="222">
        <f>H216*H217*H218</f>
        <v>1.0418000000000001</v>
      </c>
      <c r="I219" s="222">
        <f>I216*I217*I218</f>
        <v>1.0422</v>
      </c>
    </row>
    <row r="220" spans="1:9" ht="13.5" thickBot="1">
      <c r="A220" s="661"/>
      <c r="B220" s="661"/>
      <c r="C220" s="661"/>
      <c r="D220" s="661"/>
      <c r="E220" s="661"/>
      <c r="F220" s="661"/>
      <c r="G220" s="661"/>
      <c r="H220" s="661"/>
      <c r="I220" s="223"/>
    </row>
    <row r="221" spans="1:9" ht="13.5" thickBot="1">
      <c r="A221" s="224" t="s">
        <v>83</v>
      </c>
      <c r="B221" s="226">
        <v>2016</v>
      </c>
      <c r="C221" s="226">
        <v>2017</v>
      </c>
      <c r="D221" s="226">
        <v>2018</v>
      </c>
      <c r="E221" s="226">
        <v>2019</v>
      </c>
      <c r="F221" s="424">
        <v>2020</v>
      </c>
      <c r="G221" s="225">
        <v>2021</v>
      </c>
      <c r="H221" s="226">
        <v>2022</v>
      </c>
      <c r="I221" s="226">
        <v>2023</v>
      </c>
    </row>
    <row r="222" spans="1:9" ht="13.5" thickBot="1">
      <c r="A222" s="228" t="s">
        <v>119</v>
      </c>
      <c r="B222" s="229">
        <v>2585361.27</v>
      </c>
      <c r="C222" s="229">
        <v>2254755.36</v>
      </c>
      <c r="D222" s="421">
        <v>3685781.48</v>
      </c>
      <c r="E222" s="421">
        <v>3090726.59</v>
      </c>
      <c r="F222" s="421">
        <f>E222*F$13</f>
        <v>3223627.8333699997</v>
      </c>
      <c r="G222" s="230">
        <f>F222*G$13</f>
        <v>3361276.7418548986</v>
      </c>
      <c r="H222" s="230">
        <f>G222*H$13</f>
        <v>3501778.1096644336</v>
      </c>
      <c r="I222" s="230">
        <f>H222*I$13</f>
        <v>3649553.1458922727</v>
      </c>
    </row>
    <row r="223" spans="1:9" ht="13.5" thickBot="1">
      <c r="A223" s="228" t="s">
        <v>120</v>
      </c>
      <c r="B223" s="229">
        <v>2639152.9900000002</v>
      </c>
      <c r="C223" s="229">
        <v>1693576.63</v>
      </c>
      <c r="D223" s="421">
        <v>3099920.3</v>
      </c>
      <c r="E223" s="421">
        <v>2582749.56</v>
      </c>
      <c r="F223" s="421">
        <f t="shared" ref="F223:I233" si="9">E223*F$13</f>
        <v>2693807.7910799999</v>
      </c>
      <c r="G223" s="230">
        <f t="shared" si="9"/>
        <v>2808833.3837591158</v>
      </c>
      <c r="H223" s="230">
        <f t="shared" si="9"/>
        <v>2926242.6192002469</v>
      </c>
      <c r="I223" s="230">
        <f t="shared" si="9"/>
        <v>3049730.0577304973</v>
      </c>
    </row>
    <row r="224" spans="1:9" ht="13.5" thickBot="1">
      <c r="A224" s="228" t="s">
        <v>121</v>
      </c>
      <c r="B224" s="229">
        <v>1922235.3</v>
      </c>
      <c r="C224" s="229">
        <v>1714516.6</v>
      </c>
      <c r="D224" s="421">
        <v>1942290.02</v>
      </c>
      <c r="E224" s="421">
        <v>2255570.42</v>
      </c>
      <c r="F224" s="421">
        <f t="shared" si="9"/>
        <v>2352559.9480599998</v>
      </c>
      <c r="G224" s="230">
        <f t="shared" si="9"/>
        <v>2453014.2578421617</v>
      </c>
      <c r="H224" s="230">
        <f t="shared" si="9"/>
        <v>2555550.2538199644</v>
      </c>
      <c r="I224" s="230">
        <f t="shared" si="9"/>
        <v>2663394.4745311667</v>
      </c>
    </row>
    <row r="225" spans="1:9" ht="13.5" thickBot="1">
      <c r="A225" s="228" t="s">
        <v>122</v>
      </c>
      <c r="B225" s="229">
        <v>2074601.25</v>
      </c>
      <c r="C225" s="229">
        <v>2038192.01</v>
      </c>
      <c r="D225" s="421">
        <v>2364892.11</v>
      </c>
      <c r="E225" s="421">
        <v>2401525.33</v>
      </c>
      <c r="F225" s="421">
        <f t="shared" si="9"/>
        <v>2504790.9191899998</v>
      </c>
      <c r="G225" s="230">
        <f t="shared" si="9"/>
        <v>2611745.4914394128</v>
      </c>
      <c r="H225" s="230">
        <f t="shared" si="9"/>
        <v>2720916.4529815805</v>
      </c>
      <c r="I225" s="230">
        <f t="shared" si="9"/>
        <v>2835739.1272974033</v>
      </c>
    </row>
    <row r="226" spans="1:9" ht="13.5" thickBot="1">
      <c r="A226" s="228" t="s">
        <v>123</v>
      </c>
      <c r="B226" s="229">
        <v>2551180.85</v>
      </c>
      <c r="C226" s="229">
        <v>2710303.4</v>
      </c>
      <c r="D226" s="421">
        <v>2654472.7200000002</v>
      </c>
      <c r="E226" s="421">
        <v>2902297.16</v>
      </c>
      <c r="F226" s="421">
        <f t="shared" si="9"/>
        <v>3027095.9378800001</v>
      </c>
      <c r="G226" s="230">
        <f t="shared" si="9"/>
        <v>3156352.934427476</v>
      </c>
      <c r="H226" s="230">
        <f t="shared" si="9"/>
        <v>3288288.4870865447</v>
      </c>
      <c r="I226" s="230">
        <f t="shared" si="9"/>
        <v>3427054.2612415971</v>
      </c>
    </row>
    <row r="227" spans="1:9" ht="13.5" thickBot="1">
      <c r="A227" s="228" t="s">
        <v>124</v>
      </c>
      <c r="B227" s="229">
        <v>2219785.98</v>
      </c>
      <c r="C227" s="229">
        <v>2239149.7000000002</v>
      </c>
      <c r="D227" s="421">
        <v>2446669.27</v>
      </c>
      <c r="E227" s="421">
        <v>2717863.27</v>
      </c>
      <c r="F227" s="421">
        <f t="shared" si="9"/>
        <v>2834731.3906099997</v>
      </c>
      <c r="G227" s="230">
        <f t="shared" si="9"/>
        <v>2955774.4209890463</v>
      </c>
      <c r="H227" s="230">
        <f t="shared" si="9"/>
        <v>3079325.7917863885</v>
      </c>
      <c r="I227" s="230">
        <f t="shared" si="9"/>
        <v>3209273.3401997741</v>
      </c>
    </row>
    <row r="228" spans="1:9" ht="13.5" thickBot="1">
      <c r="A228" s="228" t="s">
        <v>125</v>
      </c>
      <c r="B228" s="229">
        <v>1643681.92</v>
      </c>
      <c r="C228" s="229">
        <v>1623409.8</v>
      </c>
      <c r="D228" s="421">
        <v>3189053.51</v>
      </c>
      <c r="E228" s="421">
        <v>3326182.81</v>
      </c>
      <c r="F228" s="421">
        <f t="shared" si="9"/>
        <v>3469208.6708299997</v>
      </c>
      <c r="G228" s="230">
        <f t="shared" si="9"/>
        <v>3617343.8810744407</v>
      </c>
      <c r="H228" s="230">
        <f t="shared" si="9"/>
        <v>3768548.8553033527</v>
      </c>
      <c r="I228" s="230">
        <f t="shared" si="9"/>
        <v>3927581.6169971544</v>
      </c>
    </row>
    <row r="229" spans="1:9" ht="13.5" thickBot="1">
      <c r="A229" s="228" t="s">
        <v>126</v>
      </c>
      <c r="B229" s="229">
        <v>1922400.92</v>
      </c>
      <c r="C229" s="229">
        <v>2013253.17</v>
      </c>
      <c r="D229" s="421">
        <v>2328716.0699999998</v>
      </c>
      <c r="E229" s="421">
        <v>2328716.0699999998</v>
      </c>
      <c r="F229" s="421">
        <f t="shared" si="9"/>
        <v>2428850.8610099996</v>
      </c>
      <c r="G229" s="230">
        <f t="shared" si="9"/>
        <v>2532562.7927751266</v>
      </c>
      <c r="H229" s="230">
        <f t="shared" si="9"/>
        <v>2638423.917513127</v>
      </c>
      <c r="I229" s="230">
        <f t="shared" si="9"/>
        <v>2749765.4068321809</v>
      </c>
    </row>
    <row r="230" spans="1:9" ht="13.5" thickBot="1">
      <c r="A230" s="228" t="s">
        <v>127</v>
      </c>
      <c r="B230" s="229">
        <v>1509964.49</v>
      </c>
      <c r="C230" s="229">
        <v>1637177.04</v>
      </c>
      <c r="D230" s="421">
        <v>3146089</v>
      </c>
      <c r="E230" s="421">
        <v>3281370.83</v>
      </c>
      <c r="F230" s="421">
        <f t="shared" si="9"/>
        <v>3422469.77569</v>
      </c>
      <c r="G230" s="230">
        <f t="shared" si="9"/>
        <v>3568609.235111963</v>
      </c>
      <c r="H230" s="230">
        <f t="shared" si="9"/>
        <v>3717777.1011396432</v>
      </c>
      <c r="I230" s="230">
        <f t="shared" si="9"/>
        <v>3874667.2948077363</v>
      </c>
    </row>
    <row r="231" spans="1:9" ht="13.5" thickBot="1">
      <c r="A231" s="228" t="s">
        <v>128</v>
      </c>
      <c r="B231" s="229">
        <v>1824158.27</v>
      </c>
      <c r="C231" s="229">
        <v>1987361.05</v>
      </c>
      <c r="D231" s="421">
        <v>1995167.48</v>
      </c>
      <c r="E231" s="421">
        <v>2080959.68</v>
      </c>
      <c r="F231" s="421">
        <f t="shared" si="9"/>
        <v>2170440.94624</v>
      </c>
      <c r="G231" s="230">
        <f t="shared" si="9"/>
        <v>2263118.774644448</v>
      </c>
      <c r="H231" s="230">
        <f t="shared" si="9"/>
        <v>2357717.1394245862</v>
      </c>
      <c r="I231" s="230">
        <f t="shared" si="9"/>
        <v>2457212.8027083036</v>
      </c>
    </row>
    <row r="232" spans="1:9" ht="13.5" thickBot="1">
      <c r="A232" s="228" t="s">
        <v>129</v>
      </c>
      <c r="B232" s="229">
        <v>2059617.87</v>
      </c>
      <c r="C232" s="229">
        <v>3625912.26</v>
      </c>
      <c r="D232" s="421">
        <v>2506167.66</v>
      </c>
      <c r="E232" s="421">
        <v>2613932.87</v>
      </c>
      <c r="F232" s="421">
        <f t="shared" si="9"/>
        <v>2726331.9834099999</v>
      </c>
      <c r="G232" s="230">
        <f t="shared" si="9"/>
        <v>2842746.3591016065</v>
      </c>
      <c r="H232" s="230">
        <f t="shared" si="9"/>
        <v>2961573.1569120539</v>
      </c>
      <c r="I232" s="230">
        <f t="shared" si="9"/>
        <v>3086551.5441337428</v>
      </c>
    </row>
    <row r="233" spans="1:9" ht="13.5" thickBot="1">
      <c r="A233" s="228" t="s">
        <v>130</v>
      </c>
      <c r="B233" s="229">
        <v>2368324.2200000002</v>
      </c>
      <c r="C233" s="229">
        <v>4458743.5999999996</v>
      </c>
      <c r="D233" s="421">
        <v>3068786.12</v>
      </c>
      <c r="E233" s="421">
        <v>3200743.92</v>
      </c>
      <c r="F233" s="421">
        <f t="shared" si="9"/>
        <v>3338375.9085599999</v>
      </c>
      <c r="G233" s="230">
        <f t="shared" si="9"/>
        <v>3480924.5598555119</v>
      </c>
      <c r="H233" s="230">
        <f t="shared" si="9"/>
        <v>3626427.2064574724</v>
      </c>
      <c r="I233" s="230">
        <f t="shared" si="9"/>
        <v>3779462.4345699777</v>
      </c>
    </row>
    <row r="234" spans="1:9" ht="13.5" thickBot="1">
      <c r="A234" s="228" t="s">
        <v>9</v>
      </c>
      <c r="B234" s="232">
        <f t="shared" ref="B234:I234" si="10">SUM(B222:B233)</f>
        <v>25320465.329999994</v>
      </c>
      <c r="C234" s="232">
        <f t="shared" si="10"/>
        <v>27996350.620000005</v>
      </c>
      <c r="D234" s="232">
        <f t="shared" si="10"/>
        <v>32428005.739999998</v>
      </c>
      <c r="E234" s="422">
        <f t="shared" si="10"/>
        <v>32782638.509999998</v>
      </c>
      <c r="F234" s="422">
        <f t="shared" si="10"/>
        <v>34192291.96593</v>
      </c>
      <c r="G234" s="233">
        <f t="shared" si="10"/>
        <v>35652302.832875215</v>
      </c>
      <c r="H234" s="233">
        <f t="shared" si="10"/>
        <v>37142569.091289394</v>
      </c>
      <c r="I234" s="233">
        <f t="shared" si="10"/>
        <v>38709985.506941803</v>
      </c>
    </row>
    <row r="235" spans="1:9" ht="12.75">
      <c r="A235" s="662" t="s">
        <v>470</v>
      </c>
      <c r="B235" s="662"/>
      <c r="C235" s="662"/>
      <c r="D235" s="662"/>
      <c r="E235" s="662"/>
      <c r="F235" s="662"/>
      <c r="G235" s="662"/>
      <c r="H235" s="662"/>
      <c r="I235" s="234"/>
    </row>
    <row r="236" spans="1:9">
      <c r="A236" s="23"/>
      <c r="B236" s="23"/>
      <c r="C236" s="23"/>
      <c r="D236" s="23"/>
      <c r="E236" s="23"/>
      <c r="F236" s="23"/>
      <c r="G236" s="23"/>
      <c r="H236" s="23"/>
      <c r="I236" s="23"/>
    </row>
    <row r="237" spans="1:9">
      <c r="A237" s="235" t="s">
        <v>84</v>
      </c>
      <c r="B237" s="23"/>
      <c r="C237" s="23"/>
      <c r="D237" s="23"/>
      <c r="E237" s="23"/>
      <c r="F237" s="23"/>
      <c r="G237" s="23"/>
      <c r="H237" s="23"/>
      <c r="I237" s="23"/>
    </row>
    <row r="238" spans="1:9">
      <c r="A238" s="6" t="s">
        <v>356</v>
      </c>
      <c r="B238" s="23"/>
      <c r="C238" s="23"/>
      <c r="D238" s="23"/>
      <c r="E238" s="23"/>
      <c r="F238" s="23"/>
      <c r="G238" s="23"/>
      <c r="H238" s="23"/>
      <c r="I238" s="23"/>
    </row>
    <row r="239" spans="1:9">
      <c r="A239" s="670" t="s">
        <v>471</v>
      </c>
      <c r="B239" s="670"/>
      <c r="C239" s="670"/>
      <c r="D239" s="670"/>
      <c r="E239" s="670"/>
      <c r="F239" s="670"/>
      <c r="G239" s="670"/>
      <c r="H239" s="670"/>
      <c r="I239" s="670"/>
    </row>
    <row r="240" spans="1:9">
      <c r="A240" s="6" t="s">
        <v>85</v>
      </c>
      <c r="B240" s="23"/>
      <c r="C240" s="23"/>
      <c r="D240" s="23"/>
      <c r="E240" s="23"/>
      <c r="F240" s="23"/>
      <c r="G240" s="23"/>
      <c r="H240" s="23"/>
      <c r="I240" s="23"/>
    </row>
    <row r="241" spans="1:9">
      <c r="A241" s="23" t="s">
        <v>161</v>
      </c>
      <c r="B241" s="23"/>
      <c r="C241" s="23"/>
      <c r="D241" s="23"/>
      <c r="E241" s="23"/>
      <c r="F241" s="23"/>
      <c r="G241" s="23"/>
      <c r="H241" s="23"/>
      <c r="I241" s="23"/>
    </row>
    <row r="242" spans="1:9" ht="12.75">
      <c r="A242" s="193" t="s">
        <v>131</v>
      </c>
      <c r="B242" s="76"/>
      <c r="C242" s="76"/>
      <c r="D242" s="76"/>
      <c r="E242" s="76"/>
      <c r="F242" s="76"/>
      <c r="G242" s="76"/>
      <c r="H242" s="76"/>
      <c r="I242" s="236"/>
    </row>
    <row r="243" spans="1:9" ht="12.75">
      <c r="A243" s="193"/>
      <c r="B243" s="76"/>
      <c r="C243" s="76"/>
      <c r="D243" s="76"/>
      <c r="E243" s="76"/>
      <c r="F243" s="76"/>
      <c r="G243" s="76"/>
      <c r="H243" s="76"/>
      <c r="I243" s="236"/>
    </row>
    <row r="244" spans="1:9" ht="12.75">
      <c r="A244" s="193"/>
      <c r="B244" s="76"/>
      <c r="C244" s="76"/>
      <c r="D244" s="76"/>
      <c r="E244" s="76"/>
      <c r="F244" s="76"/>
      <c r="G244" s="76"/>
      <c r="H244" s="76"/>
      <c r="I244" s="236"/>
    </row>
    <row r="245" spans="1:9" ht="12.75">
      <c r="A245" s="193"/>
      <c r="B245" s="76"/>
      <c r="C245" s="76"/>
      <c r="D245" s="76"/>
      <c r="E245" s="76"/>
      <c r="F245" s="76"/>
      <c r="G245" s="76"/>
      <c r="H245" s="76"/>
      <c r="I245" s="236"/>
    </row>
    <row r="246" spans="1:9">
      <c r="A246" s="76"/>
      <c r="B246" s="76"/>
      <c r="C246" s="76"/>
      <c r="D246" s="76"/>
      <c r="E246" s="76"/>
      <c r="F246" s="76"/>
      <c r="G246" s="76"/>
      <c r="H246" s="76"/>
      <c r="I246" s="23"/>
    </row>
    <row r="247" spans="1:9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9.5">
      <c r="A248" s="663" t="s">
        <v>345</v>
      </c>
      <c r="B248" s="663"/>
      <c r="C248" s="663"/>
      <c r="D248" s="663"/>
      <c r="E248" s="663"/>
      <c r="F248" s="663"/>
      <c r="G248" s="663"/>
      <c r="H248" s="663"/>
      <c r="I248" s="663"/>
    </row>
    <row r="249" spans="1:9" ht="19.5">
      <c r="A249" s="639" t="s">
        <v>468</v>
      </c>
      <c r="B249" s="639"/>
      <c r="C249" s="639"/>
      <c r="D249" s="639"/>
      <c r="E249" s="639"/>
      <c r="F249" s="639"/>
      <c r="G249" s="639"/>
      <c r="H249" s="639"/>
      <c r="I249" s="639"/>
    </row>
    <row r="250" spans="1:9" ht="15.75">
      <c r="A250" s="641" t="s">
        <v>146</v>
      </c>
      <c r="B250" s="641"/>
      <c r="C250" s="641"/>
      <c r="D250" s="641"/>
      <c r="E250" s="641"/>
      <c r="F250" s="641"/>
      <c r="G250" s="641"/>
      <c r="H250" s="641"/>
      <c r="I250" s="641"/>
    </row>
    <row r="251" spans="1:9" ht="15.75">
      <c r="A251" s="658" t="s">
        <v>352</v>
      </c>
      <c r="B251" s="658"/>
      <c r="C251" s="658"/>
      <c r="D251" s="658"/>
      <c r="E251" s="658"/>
      <c r="F251" s="658"/>
      <c r="G251" s="658"/>
      <c r="H251" s="658"/>
      <c r="I251" s="658"/>
    </row>
    <row r="252" spans="1:9" ht="15.75">
      <c r="A252" s="657" t="s">
        <v>469</v>
      </c>
      <c r="B252" s="657"/>
      <c r="C252" s="657"/>
      <c r="D252" s="657"/>
      <c r="E252" s="657"/>
      <c r="F252" s="657"/>
      <c r="G252" s="657"/>
      <c r="H252" s="657"/>
      <c r="I252" s="657"/>
    </row>
    <row r="253" spans="1:9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ht="12" thickBo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3.5" thickBot="1">
      <c r="A255" s="659" t="s">
        <v>361</v>
      </c>
      <c r="B255" s="659"/>
      <c r="C255" s="659"/>
      <c r="D255" s="659"/>
      <c r="E255" s="660"/>
      <c r="F255" s="212">
        <v>2020</v>
      </c>
      <c r="G255" s="213">
        <v>2021</v>
      </c>
      <c r="H255" s="212">
        <v>2022</v>
      </c>
      <c r="I255" s="212">
        <v>2023</v>
      </c>
    </row>
    <row r="256" spans="1:9" ht="13.5" thickBot="1">
      <c r="A256" s="214" t="s">
        <v>81</v>
      </c>
      <c r="B256" s="214"/>
      <c r="C256" s="214"/>
      <c r="D256" s="214"/>
      <c r="E256" s="214"/>
      <c r="F256" s="215">
        <v>1.0429999999999999</v>
      </c>
      <c r="G256" s="216">
        <v>1.0427</v>
      </c>
      <c r="H256" s="216">
        <v>1.0418000000000001</v>
      </c>
      <c r="I256" s="216">
        <v>1.0422</v>
      </c>
    </row>
    <row r="257" spans="1:139" ht="12.75">
      <c r="A257" s="214" t="s">
        <v>354</v>
      </c>
      <c r="B257" s="214"/>
      <c r="C257" s="214"/>
      <c r="D257" s="214"/>
      <c r="E257" s="214"/>
      <c r="F257" s="217">
        <v>1</v>
      </c>
      <c r="G257" s="218">
        <v>1</v>
      </c>
      <c r="H257" s="219">
        <v>1</v>
      </c>
      <c r="I257" s="219">
        <v>1</v>
      </c>
    </row>
    <row r="258" spans="1:139" ht="13.5" thickBot="1">
      <c r="A258" s="214" t="s">
        <v>355</v>
      </c>
      <c r="B258" s="214"/>
      <c r="C258" s="214"/>
      <c r="D258" s="214"/>
      <c r="E258" s="214"/>
      <c r="F258" s="220">
        <v>1</v>
      </c>
      <c r="G258" s="221">
        <v>1</v>
      </c>
      <c r="H258" s="220">
        <v>1</v>
      </c>
      <c r="I258" s="220">
        <v>1</v>
      </c>
    </row>
    <row r="259" spans="1:139" ht="13.5" thickBot="1">
      <c r="A259" s="214" t="s">
        <v>82</v>
      </c>
      <c r="B259" s="214"/>
      <c r="C259" s="214"/>
      <c r="D259" s="214"/>
      <c r="E259" s="214"/>
      <c r="F259" s="222">
        <f>F256*F257*F258</f>
        <v>1.0429999999999999</v>
      </c>
      <c r="G259" s="222">
        <f>G256*G257*G258</f>
        <v>1.0427</v>
      </c>
      <c r="H259" s="222">
        <f>H256*H257*H258</f>
        <v>1.0418000000000001</v>
      </c>
      <c r="I259" s="222">
        <f>I256*I257*I258</f>
        <v>1.0422</v>
      </c>
    </row>
    <row r="260" spans="1:139" ht="13.5" thickBot="1">
      <c r="A260" s="661"/>
      <c r="B260" s="661"/>
      <c r="C260" s="661"/>
      <c r="D260" s="661"/>
      <c r="E260" s="661"/>
      <c r="F260" s="661"/>
      <c r="G260" s="661"/>
      <c r="H260" s="661"/>
      <c r="I260" s="223"/>
    </row>
    <row r="261" spans="1:139" ht="13.5" thickBot="1">
      <c r="A261" s="224" t="s">
        <v>83</v>
      </c>
      <c r="B261" s="226">
        <v>2016</v>
      </c>
      <c r="C261" s="226">
        <v>2017</v>
      </c>
      <c r="D261" s="226">
        <v>2018</v>
      </c>
      <c r="E261" s="226">
        <v>2019</v>
      </c>
      <c r="F261" s="424">
        <v>2020</v>
      </c>
      <c r="G261" s="225">
        <v>2021</v>
      </c>
      <c r="H261" s="226">
        <v>2022</v>
      </c>
      <c r="I261" s="226">
        <v>2023</v>
      </c>
    </row>
    <row r="262" spans="1:139" ht="13.5" thickBot="1">
      <c r="A262" s="228" t="s">
        <v>119</v>
      </c>
      <c r="B262" s="229">
        <v>2245375.9300000002</v>
      </c>
      <c r="C262" s="229">
        <v>2090465.66</v>
      </c>
      <c r="D262" s="421">
        <v>3496430.38</v>
      </c>
      <c r="E262" s="421">
        <v>3266219.95</v>
      </c>
      <c r="F262" s="421">
        <v>3266219.95</v>
      </c>
      <c r="G262" s="230">
        <f>F262*G$13</f>
        <v>3405687.541865</v>
      </c>
      <c r="H262" s="230">
        <f>G262*H$13</f>
        <v>3548045.2811149573</v>
      </c>
      <c r="I262" s="230">
        <f>H262*I$13</f>
        <v>3697772.7919780086</v>
      </c>
    </row>
    <row r="263" spans="1:139" ht="13.5" thickBot="1">
      <c r="A263" s="228" t="s">
        <v>120</v>
      </c>
      <c r="B263" s="229">
        <v>2042021.51</v>
      </c>
      <c r="C263" s="229">
        <v>2398143.2799999998</v>
      </c>
      <c r="D263" s="421">
        <v>2016750.3</v>
      </c>
      <c r="E263" s="421">
        <v>2962725.24</v>
      </c>
      <c r="F263" s="421">
        <v>2962725.24</v>
      </c>
      <c r="G263" s="230">
        <f t="shared" ref="G263:I273" si="11">F263*G$13</f>
        <v>3089233.607748</v>
      </c>
      <c r="H263" s="230">
        <f t="shared" si="11"/>
        <v>3218363.5725518665</v>
      </c>
      <c r="I263" s="230">
        <f t="shared" si="11"/>
        <v>3354178.5153135555</v>
      </c>
    </row>
    <row r="264" spans="1:139" ht="13.5" thickBot="1">
      <c r="A264" s="228" t="s">
        <v>121</v>
      </c>
      <c r="B264" s="229">
        <v>3418312.88</v>
      </c>
      <c r="C264" s="229">
        <v>3421803.36</v>
      </c>
      <c r="D264" s="421">
        <v>3087886.93</v>
      </c>
      <c r="E264" s="421">
        <v>3096695.58</v>
      </c>
      <c r="F264" s="421">
        <v>3096695.58</v>
      </c>
      <c r="G264" s="230">
        <f t="shared" si="11"/>
        <v>3228924.4812659998</v>
      </c>
      <c r="H264" s="230">
        <f t="shared" si="11"/>
        <v>3363893.5245829187</v>
      </c>
      <c r="I264" s="230">
        <f t="shared" si="11"/>
        <v>3505849.8313203179</v>
      </c>
    </row>
    <row r="265" spans="1:139" ht="13.5" thickBot="1">
      <c r="A265" s="228" t="s">
        <v>122</v>
      </c>
      <c r="B265" s="229">
        <v>2117673.19</v>
      </c>
      <c r="C265" s="229">
        <v>2942088.27</v>
      </c>
      <c r="D265" s="421">
        <v>3241507.14</v>
      </c>
      <c r="E265" s="421">
        <v>3367768.53</v>
      </c>
      <c r="F265" s="421">
        <v>3367768.53</v>
      </c>
      <c r="G265" s="230">
        <f t="shared" si="11"/>
        <v>3511572.2462309995</v>
      </c>
      <c r="H265" s="230">
        <f t="shared" si="11"/>
        <v>3658355.9661234557</v>
      </c>
      <c r="I265" s="230">
        <f t="shared" si="11"/>
        <v>3812738.5878938655</v>
      </c>
    </row>
    <row r="266" spans="1:139" ht="13.5" thickBot="1">
      <c r="A266" s="228" t="s">
        <v>123</v>
      </c>
      <c r="B266" s="229">
        <v>2491774.16</v>
      </c>
      <c r="C266" s="229">
        <v>3838860.74</v>
      </c>
      <c r="D266" s="421">
        <v>3552872.28</v>
      </c>
      <c r="E266" s="421">
        <v>3959943.45</v>
      </c>
      <c r="F266" s="421">
        <v>3959943.45</v>
      </c>
      <c r="G266" s="230">
        <f t="shared" si="11"/>
        <v>4129033.035315</v>
      </c>
      <c r="H266" s="230">
        <f t="shared" si="11"/>
        <v>4301626.6161911674</v>
      </c>
      <c r="I266" s="230">
        <f t="shared" si="11"/>
        <v>4483155.2593944343</v>
      </c>
    </row>
    <row r="267" spans="1:139" ht="13.5" thickBot="1">
      <c r="A267" s="228" t="s">
        <v>124</v>
      </c>
      <c r="B267" s="229">
        <v>2985607.96</v>
      </c>
      <c r="C267" s="229">
        <v>2100323.36</v>
      </c>
      <c r="D267" s="421">
        <v>2732974.99</v>
      </c>
      <c r="E267" s="421">
        <v>2548572.7599999998</v>
      </c>
      <c r="F267" s="421">
        <v>2548572.7599999998</v>
      </c>
      <c r="G267" s="230">
        <f t="shared" si="11"/>
        <v>2657396.8168519996</v>
      </c>
      <c r="H267" s="230">
        <f t="shared" si="11"/>
        <v>2768476.0037964135</v>
      </c>
      <c r="I267" s="230">
        <f t="shared" si="11"/>
        <v>2885305.691156622</v>
      </c>
    </row>
    <row r="268" spans="1:139" ht="13.5" thickBot="1">
      <c r="A268" s="228" t="s">
        <v>125</v>
      </c>
      <c r="B268" s="229">
        <v>2120315.16</v>
      </c>
      <c r="C268" s="229">
        <v>2746914.8</v>
      </c>
      <c r="D268" s="421">
        <v>4506140.82</v>
      </c>
      <c r="E268" s="421">
        <v>4699904.88</v>
      </c>
      <c r="F268" s="421">
        <f>E268*F$13</f>
        <v>4902000.7898399998</v>
      </c>
      <c r="G268" s="230">
        <f t="shared" si="11"/>
        <v>5111316.223566168</v>
      </c>
      <c r="H268" s="230">
        <f t="shared" si="11"/>
        <v>5324969.2417112337</v>
      </c>
      <c r="I268" s="230">
        <f t="shared" si="11"/>
        <v>5549682.9437114475</v>
      </c>
    </row>
    <row r="269" spans="1:139" ht="13.5" thickBot="1">
      <c r="A269" s="228" t="s">
        <v>126</v>
      </c>
      <c r="B269" s="229">
        <v>2421672</v>
      </c>
      <c r="C269" s="229">
        <v>3438633.59</v>
      </c>
      <c r="D269" s="421">
        <v>2914645.33</v>
      </c>
      <c r="E269" s="421">
        <v>2914645.33</v>
      </c>
      <c r="F269" s="421">
        <v>2914645.33</v>
      </c>
      <c r="G269" s="230">
        <f t="shared" si="11"/>
        <v>3039100.6855910001</v>
      </c>
      <c r="H269" s="230">
        <f t="shared" si="11"/>
        <v>3166135.0942487041</v>
      </c>
      <c r="I269" s="230">
        <f t="shared" si="11"/>
        <v>3299745.9952259995</v>
      </c>
    </row>
    <row r="270" spans="1:139" ht="13.5" thickBot="1">
      <c r="A270" s="228" t="s">
        <v>127</v>
      </c>
      <c r="B270" s="229">
        <v>3334070.74</v>
      </c>
      <c r="C270" s="229">
        <v>2538330.59</v>
      </c>
      <c r="D270" s="421">
        <v>3759040.53</v>
      </c>
      <c r="E270" s="421">
        <v>3920679.27</v>
      </c>
      <c r="F270" s="421">
        <f>E270*F$13</f>
        <v>4089268.4786099996</v>
      </c>
      <c r="G270" s="230">
        <f t="shared" si="11"/>
        <v>4263880.2426466467</v>
      </c>
      <c r="H270" s="230">
        <f t="shared" si="11"/>
        <v>4442110.436789277</v>
      </c>
      <c r="I270" s="230">
        <f t="shared" si="11"/>
        <v>4629567.4972217847</v>
      </c>
    </row>
    <row r="271" spans="1:139" ht="13.5" thickBot="1">
      <c r="A271" s="228" t="s">
        <v>128</v>
      </c>
      <c r="B271" s="229">
        <v>2321123.9900000002</v>
      </c>
      <c r="C271" s="229">
        <v>2843848.03</v>
      </c>
      <c r="D271" s="421">
        <v>4367452.5</v>
      </c>
      <c r="E271" s="421">
        <v>4555252.96</v>
      </c>
      <c r="F271" s="421">
        <f>E271*F$13</f>
        <v>4751128.8372799996</v>
      </c>
      <c r="G271" s="230">
        <f t="shared" si="11"/>
        <v>4954002.0386318555</v>
      </c>
      <c r="H271" s="230">
        <f t="shared" si="11"/>
        <v>5161079.3238466671</v>
      </c>
      <c r="I271" s="230">
        <f t="shared" si="11"/>
        <v>5378876.8713129964</v>
      </c>
    </row>
    <row r="272" spans="1:139" s="540" customFormat="1" ht="13.5" thickBot="1">
      <c r="A272" s="539" t="s">
        <v>129</v>
      </c>
      <c r="B272" s="421">
        <v>2301890.37</v>
      </c>
      <c r="C272" s="421">
        <v>3562368.15</v>
      </c>
      <c r="D272" s="421">
        <v>3356590.33</v>
      </c>
      <c r="E272" s="421">
        <v>3500923.71</v>
      </c>
      <c r="F272" s="421">
        <f>E272*F$13</f>
        <v>3651463.4295299998</v>
      </c>
      <c r="G272" s="230">
        <f t="shared" si="11"/>
        <v>3807380.9179709307</v>
      </c>
      <c r="H272" s="230">
        <f t="shared" si="11"/>
        <v>3966529.4403421157</v>
      </c>
      <c r="I272" s="230">
        <f t="shared" si="11"/>
        <v>4133916.982724553</v>
      </c>
      <c r="J272" s="576"/>
      <c r="K272" s="576"/>
      <c r="L272" s="576"/>
      <c r="M272" s="576"/>
      <c r="N272" s="576"/>
      <c r="O272" s="576"/>
      <c r="P272" s="576"/>
      <c r="Q272" s="576"/>
      <c r="R272" s="576"/>
      <c r="S272" s="576"/>
      <c r="T272" s="576"/>
      <c r="U272" s="576"/>
      <c r="V272" s="576"/>
      <c r="W272" s="576"/>
      <c r="X272" s="576"/>
      <c r="Y272" s="576"/>
      <c r="Z272" s="576"/>
      <c r="AA272" s="576"/>
      <c r="AB272" s="576"/>
      <c r="AC272" s="576"/>
      <c r="AD272" s="576"/>
      <c r="AE272" s="576"/>
      <c r="AF272" s="576"/>
      <c r="AG272" s="576"/>
      <c r="AH272" s="576"/>
      <c r="AI272" s="576"/>
      <c r="AJ272" s="576"/>
      <c r="AK272" s="576"/>
      <c r="AL272" s="576"/>
      <c r="AM272" s="576"/>
      <c r="AN272" s="576"/>
      <c r="AO272" s="576"/>
      <c r="AP272" s="576"/>
      <c r="AQ272" s="576"/>
      <c r="AR272" s="576"/>
      <c r="AS272" s="576"/>
      <c r="AT272" s="576"/>
      <c r="AU272" s="576"/>
      <c r="AV272" s="576"/>
      <c r="AW272" s="576"/>
      <c r="AX272" s="576"/>
      <c r="AY272" s="576"/>
      <c r="AZ272" s="576"/>
      <c r="BA272" s="576"/>
      <c r="BB272" s="576"/>
      <c r="BC272" s="576"/>
      <c r="BD272" s="576"/>
      <c r="BE272" s="576"/>
      <c r="BF272" s="576"/>
      <c r="BG272" s="576"/>
      <c r="BH272" s="576"/>
      <c r="BI272" s="576"/>
      <c r="BJ272" s="576"/>
      <c r="BK272" s="576"/>
      <c r="BL272" s="576"/>
      <c r="BM272" s="576"/>
      <c r="BN272" s="576"/>
      <c r="BO272" s="576"/>
      <c r="BP272" s="576"/>
      <c r="BQ272" s="576"/>
      <c r="BR272" s="576"/>
      <c r="BS272" s="576"/>
      <c r="BT272" s="576"/>
      <c r="BU272" s="576"/>
      <c r="BV272" s="576"/>
      <c r="BW272" s="576"/>
      <c r="BX272" s="576"/>
      <c r="BY272" s="576"/>
      <c r="BZ272" s="576"/>
      <c r="CA272" s="576"/>
      <c r="CB272" s="576"/>
      <c r="CC272" s="576"/>
      <c r="CD272" s="576"/>
      <c r="CE272" s="576"/>
      <c r="CF272" s="576"/>
      <c r="CG272" s="576"/>
      <c r="CH272" s="576"/>
      <c r="CI272" s="576"/>
      <c r="CJ272" s="576"/>
      <c r="CK272" s="576"/>
      <c r="CL272" s="576"/>
      <c r="CM272" s="576"/>
      <c r="CN272" s="576"/>
      <c r="CO272" s="576"/>
      <c r="CP272" s="576"/>
      <c r="CQ272" s="576"/>
      <c r="CR272" s="576"/>
      <c r="CS272" s="576"/>
      <c r="CT272" s="576"/>
      <c r="CU272" s="576"/>
      <c r="CV272" s="576"/>
      <c r="CW272" s="576"/>
      <c r="CX272" s="576"/>
      <c r="CY272" s="576"/>
      <c r="CZ272" s="576"/>
      <c r="DA272" s="576"/>
      <c r="DB272" s="576"/>
      <c r="DC272" s="576"/>
      <c r="DD272" s="576"/>
      <c r="DE272" s="576"/>
      <c r="DF272" s="576"/>
      <c r="DG272" s="576"/>
      <c r="DH272" s="576"/>
      <c r="DI272" s="576"/>
      <c r="DJ272" s="576"/>
      <c r="DK272" s="576"/>
      <c r="DL272" s="576"/>
      <c r="DM272" s="576"/>
      <c r="DN272" s="576"/>
      <c r="DO272" s="576"/>
      <c r="DP272" s="576"/>
      <c r="DQ272" s="576"/>
      <c r="DR272" s="576"/>
      <c r="DS272" s="576"/>
      <c r="DT272" s="576"/>
      <c r="DU272" s="576"/>
      <c r="DV272" s="576"/>
      <c r="DW272" s="576"/>
      <c r="DX272" s="576"/>
      <c r="DY272" s="576"/>
      <c r="DZ272" s="576"/>
      <c r="EA272" s="576"/>
      <c r="EB272" s="576"/>
      <c r="EC272" s="576"/>
      <c r="ED272" s="576"/>
      <c r="EE272" s="576"/>
      <c r="EF272" s="576"/>
      <c r="EG272" s="576"/>
      <c r="EH272" s="576"/>
      <c r="EI272" s="576"/>
    </row>
    <row r="273" spans="1:9" ht="13.5" thickBot="1">
      <c r="A273" s="228" t="s">
        <v>130</v>
      </c>
      <c r="B273" s="229">
        <v>4031566.23</v>
      </c>
      <c r="C273" s="229">
        <v>3510640.57</v>
      </c>
      <c r="D273" s="421">
        <v>5695366.3200000003</v>
      </c>
      <c r="E273" s="421">
        <v>5940267.0700000003</v>
      </c>
      <c r="F273" s="421">
        <f>E273*F$13</f>
        <v>6195698.5540100001</v>
      </c>
      <c r="G273" s="230">
        <f t="shared" si="11"/>
        <v>6460254.8822662272</v>
      </c>
      <c r="H273" s="230">
        <f t="shared" si="11"/>
        <v>6730293.5363449557</v>
      </c>
      <c r="I273" s="230">
        <f t="shared" si="11"/>
        <v>7014311.9235787131</v>
      </c>
    </row>
    <row r="274" spans="1:9" ht="13.5" thickBot="1">
      <c r="A274" s="228" t="s">
        <v>9</v>
      </c>
      <c r="B274" s="232">
        <f t="shared" ref="B274:I274" si="12">SUM(B262:B273)</f>
        <v>31831404.120000005</v>
      </c>
      <c r="C274" s="232">
        <f t="shared" si="12"/>
        <v>35432420.399999999</v>
      </c>
      <c r="D274" s="422">
        <f t="shared" si="12"/>
        <v>42727657.850000001</v>
      </c>
      <c r="E274" s="422">
        <f t="shared" si="12"/>
        <v>44733598.729999997</v>
      </c>
      <c r="F274" s="422">
        <f t="shared" si="12"/>
        <v>45706130.929269999</v>
      </c>
      <c r="G274" s="233">
        <f t="shared" si="12"/>
        <v>47657782.719949827</v>
      </c>
      <c r="H274" s="233">
        <f t="shared" si="12"/>
        <v>49649878.037643731</v>
      </c>
      <c r="I274" s="233">
        <f t="shared" si="12"/>
        <v>51745102.890832305</v>
      </c>
    </row>
    <row r="275" spans="1:9" ht="12.75">
      <c r="A275" s="662" t="s">
        <v>470</v>
      </c>
      <c r="B275" s="662"/>
      <c r="C275" s="662"/>
      <c r="D275" s="662"/>
      <c r="E275" s="662"/>
      <c r="F275" s="662"/>
      <c r="G275" s="662"/>
      <c r="H275" s="662"/>
      <c r="I275" s="234"/>
    </row>
    <row r="276" spans="1:9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>
      <c r="A277" s="235" t="s">
        <v>84</v>
      </c>
      <c r="B277" s="23"/>
      <c r="C277" s="23"/>
      <c r="D277" s="23"/>
      <c r="E277" s="23"/>
      <c r="F277" s="23"/>
      <c r="G277" s="23"/>
      <c r="H277" s="23"/>
      <c r="I277" s="23"/>
    </row>
    <row r="278" spans="1:9">
      <c r="A278" s="6" t="s">
        <v>356</v>
      </c>
      <c r="B278" s="23"/>
      <c r="C278" s="23"/>
      <c r="D278" s="23"/>
      <c r="E278" s="23"/>
      <c r="F278" s="23"/>
      <c r="G278" s="23"/>
      <c r="H278" s="23"/>
      <c r="I278" s="23"/>
    </row>
    <row r="279" spans="1:9">
      <c r="A279" s="670" t="s">
        <v>471</v>
      </c>
      <c r="B279" s="670"/>
      <c r="C279" s="670"/>
      <c r="D279" s="670"/>
      <c r="E279" s="670"/>
      <c r="F279" s="670"/>
      <c r="G279" s="670"/>
      <c r="H279" s="670"/>
      <c r="I279" s="670"/>
    </row>
    <row r="280" spans="1:9">
      <c r="A280" s="6" t="s">
        <v>85</v>
      </c>
      <c r="B280" s="23"/>
      <c r="C280" s="23"/>
      <c r="D280" s="23"/>
      <c r="E280" s="23"/>
      <c r="F280" s="23"/>
      <c r="G280" s="23"/>
      <c r="H280" s="23"/>
      <c r="I280" s="23"/>
    </row>
    <row r="281" spans="1:9">
      <c r="A281" s="23" t="s">
        <v>161</v>
      </c>
      <c r="B281" s="23"/>
      <c r="C281" s="23"/>
      <c r="D281" s="23"/>
      <c r="E281" s="23"/>
      <c r="F281" s="23"/>
      <c r="G281" s="23"/>
      <c r="H281" s="23"/>
      <c r="I281" s="23"/>
    </row>
    <row r="282" spans="1:9" ht="12.75">
      <c r="A282" s="193" t="s">
        <v>131</v>
      </c>
      <c r="B282" s="76"/>
      <c r="C282" s="76"/>
      <c r="D282" s="76"/>
      <c r="E282" s="76"/>
      <c r="F282" s="76"/>
      <c r="G282" s="76"/>
      <c r="H282" s="76"/>
      <c r="I282" s="236"/>
    </row>
    <row r="283" spans="1:9">
      <c r="A283" s="76"/>
      <c r="B283" s="76"/>
      <c r="C283" s="76"/>
      <c r="D283" s="76"/>
      <c r="E283" s="76"/>
      <c r="F283" s="76"/>
      <c r="G283" s="76"/>
      <c r="H283" s="76"/>
      <c r="I283" s="23"/>
    </row>
    <row r="284" spans="1:9">
      <c r="A284" s="76"/>
      <c r="B284" s="76"/>
      <c r="C284" s="76"/>
      <c r="D284" s="76"/>
      <c r="E284" s="76"/>
      <c r="F284" s="76"/>
      <c r="G284" s="76"/>
      <c r="H284" s="76"/>
      <c r="I284" s="23"/>
    </row>
    <row r="285" spans="1:9">
      <c r="A285" s="76"/>
      <c r="B285" s="76"/>
      <c r="C285" s="76"/>
      <c r="D285" s="76"/>
      <c r="E285" s="76"/>
      <c r="F285" s="76"/>
      <c r="G285" s="76"/>
      <c r="H285" s="76"/>
      <c r="I285" s="23"/>
    </row>
    <row r="286" spans="1:9">
      <c r="A286" s="76"/>
      <c r="B286" s="76"/>
      <c r="C286" s="76"/>
      <c r="D286" s="76"/>
      <c r="E286" s="76"/>
      <c r="F286" s="76"/>
      <c r="G286" s="76"/>
      <c r="H286" s="76"/>
      <c r="I286" s="23"/>
    </row>
    <row r="287" spans="1:9">
      <c r="A287" s="76"/>
      <c r="B287" s="76"/>
      <c r="C287" s="76"/>
      <c r="D287" s="76"/>
      <c r="E287" s="76"/>
      <c r="F287" s="76"/>
      <c r="G287" s="76"/>
      <c r="H287" s="76"/>
      <c r="I287" s="23"/>
    </row>
    <row r="288" spans="1:9">
      <c r="A288" s="76"/>
      <c r="B288" s="76"/>
      <c r="C288" s="76"/>
      <c r="D288" s="76"/>
      <c r="E288" s="76"/>
      <c r="F288" s="76"/>
      <c r="G288" s="76"/>
      <c r="H288" s="76"/>
      <c r="I288" s="23"/>
    </row>
    <row r="289" spans="1:9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9.5">
      <c r="A290" s="663" t="s">
        <v>345</v>
      </c>
      <c r="B290" s="663"/>
      <c r="C290" s="663"/>
      <c r="D290" s="663"/>
      <c r="E290" s="663"/>
      <c r="F290" s="663"/>
      <c r="G290" s="663"/>
      <c r="H290" s="663"/>
      <c r="I290" s="663"/>
    </row>
    <row r="291" spans="1:9" ht="19.5">
      <c r="A291" s="639" t="s">
        <v>468</v>
      </c>
      <c r="B291" s="639"/>
      <c r="C291" s="639"/>
      <c r="D291" s="639"/>
      <c r="E291" s="639"/>
      <c r="F291" s="639"/>
      <c r="G291" s="639"/>
      <c r="H291" s="639"/>
      <c r="I291" s="639"/>
    </row>
    <row r="292" spans="1:9" ht="15.75">
      <c r="A292" s="641" t="s">
        <v>146</v>
      </c>
      <c r="B292" s="641"/>
      <c r="C292" s="641"/>
      <c r="D292" s="641"/>
      <c r="E292" s="641"/>
      <c r="F292" s="641"/>
      <c r="G292" s="641"/>
      <c r="H292" s="641"/>
      <c r="I292" s="641"/>
    </row>
    <row r="293" spans="1:9" ht="15.75">
      <c r="A293" s="658" t="s">
        <v>352</v>
      </c>
      <c r="B293" s="658"/>
      <c r="C293" s="658"/>
      <c r="D293" s="658"/>
      <c r="E293" s="658"/>
      <c r="F293" s="658"/>
      <c r="G293" s="658"/>
      <c r="H293" s="658"/>
      <c r="I293" s="658"/>
    </row>
    <row r="294" spans="1:9" ht="15.75">
      <c r="A294" s="657" t="s">
        <v>469</v>
      </c>
      <c r="B294" s="657"/>
      <c r="C294" s="657"/>
      <c r="D294" s="657"/>
      <c r="E294" s="657"/>
      <c r="F294" s="657"/>
      <c r="G294" s="657"/>
      <c r="H294" s="657"/>
      <c r="I294" s="657"/>
    </row>
    <row r="295" spans="1:9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ht="12" thickBo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3.5" thickBot="1">
      <c r="A297" s="659" t="s">
        <v>362</v>
      </c>
      <c r="B297" s="659"/>
      <c r="C297" s="659"/>
      <c r="D297" s="659"/>
      <c r="E297" s="660"/>
      <c r="F297" s="212">
        <v>2020</v>
      </c>
      <c r="G297" s="213">
        <v>2021</v>
      </c>
      <c r="H297" s="212">
        <v>2022</v>
      </c>
      <c r="I297" s="212">
        <v>2023</v>
      </c>
    </row>
    <row r="298" spans="1:9" ht="13.5" thickBot="1">
      <c r="A298" s="214" t="s">
        <v>81</v>
      </c>
      <c r="B298" s="214"/>
      <c r="C298" s="214"/>
      <c r="D298" s="214"/>
      <c r="E298" s="214"/>
      <c r="F298" s="215">
        <v>1.0429999999999999</v>
      </c>
      <c r="G298" s="216">
        <v>1.0427</v>
      </c>
      <c r="H298" s="216">
        <v>1.0418000000000001</v>
      </c>
      <c r="I298" s="216">
        <v>1.0422</v>
      </c>
    </row>
    <row r="299" spans="1:9" ht="12.75">
      <c r="A299" s="214" t="s">
        <v>354</v>
      </c>
      <c r="B299" s="214"/>
      <c r="C299" s="214"/>
      <c r="D299" s="214"/>
      <c r="E299" s="214"/>
      <c r="F299" s="217">
        <v>1</v>
      </c>
      <c r="G299" s="218">
        <v>1</v>
      </c>
      <c r="H299" s="219">
        <v>1</v>
      </c>
      <c r="I299" s="219">
        <v>1</v>
      </c>
    </row>
    <row r="300" spans="1:9" ht="13.5" thickBot="1">
      <c r="A300" s="214" t="s">
        <v>355</v>
      </c>
      <c r="B300" s="214"/>
      <c r="C300" s="214"/>
      <c r="D300" s="214"/>
      <c r="E300" s="214"/>
      <c r="F300" s="220">
        <v>1</v>
      </c>
      <c r="G300" s="221">
        <v>1</v>
      </c>
      <c r="H300" s="220">
        <v>1</v>
      </c>
      <c r="I300" s="220">
        <v>1</v>
      </c>
    </row>
    <row r="301" spans="1:9" ht="13.5" thickBot="1">
      <c r="A301" s="214" t="s">
        <v>82</v>
      </c>
      <c r="B301" s="214"/>
      <c r="C301" s="214"/>
      <c r="D301" s="214"/>
      <c r="E301" s="214"/>
      <c r="F301" s="222">
        <f>F298*F299*F300</f>
        <v>1.0429999999999999</v>
      </c>
      <c r="G301" s="222">
        <f>G298*G299*G300</f>
        <v>1.0427</v>
      </c>
      <c r="H301" s="222">
        <f>H298*H299*H300</f>
        <v>1.0418000000000001</v>
      </c>
      <c r="I301" s="222">
        <f>I298*I299*I300</f>
        <v>1.0422</v>
      </c>
    </row>
    <row r="302" spans="1:9" ht="13.5" thickBot="1">
      <c r="A302" s="661"/>
      <c r="B302" s="661"/>
      <c r="C302" s="661"/>
      <c r="D302" s="661"/>
      <c r="E302" s="661"/>
      <c r="F302" s="661"/>
      <c r="G302" s="661"/>
      <c r="H302" s="661"/>
      <c r="I302" s="223"/>
    </row>
    <row r="303" spans="1:9" ht="13.5" thickBot="1">
      <c r="A303" s="224" t="s">
        <v>83</v>
      </c>
      <c r="B303" s="226">
        <v>2016</v>
      </c>
      <c r="C303" s="226">
        <v>2017</v>
      </c>
      <c r="D303" s="423">
        <v>2018</v>
      </c>
      <c r="E303" s="423">
        <v>2019</v>
      </c>
      <c r="F303" s="424">
        <v>2020</v>
      </c>
      <c r="G303" s="225">
        <v>2021</v>
      </c>
      <c r="H303" s="226">
        <v>2022</v>
      </c>
      <c r="I303" s="226">
        <v>2023</v>
      </c>
    </row>
    <row r="304" spans="1:9" ht="13.5" thickBot="1">
      <c r="A304" s="228" t="s">
        <v>119</v>
      </c>
      <c r="B304" s="229">
        <v>897499.37</v>
      </c>
      <c r="C304" s="229">
        <v>1074679.03</v>
      </c>
      <c r="D304" s="421">
        <v>1361132.92</v>
      </c>
      <c r="E304" s="421">
        <v>1223012.31</v>
      </c>
      <c r="F304" s="421">
        <v>1275234.94</v>
      </c>
      <c r="G304" s="230">
        <f>F304*G$13</f>
        <v>1329687.4719379998</v>
      </c>
      <c r="H304" s="230">
        <f>G304*H$13</f>
        <v>1385268.4082650084</v>
      </c>
      <c r="I304" s="230">
        <f>H304*I$13</f>
        <v>1443726.7350937917</v>
      </c>
    </row>
    <row r="305" spans="1:9" ht="13.5" thickBot="1">
      <c r="A305" s="228" t="s">
        <v>120</v>
      </c>
      <c r="B305" s="229">
        <v>221266.02</v>
      </c>
      <c r="C305" s="229">
        <v>282725.31</v>
      </c>
      <c r="D305" s="421">
        <v>350696.03</v>
      </c>
      <c r="E305" s="421">
        <v>393216.06</v>
      </c>
      <c r="F305" s="421">
        <v>410006.39</v>
      </c>
      <c r="G305" s="230">
        <f t="shared" ref="G305:I315" si="13">F305*G$13</f>
        <v>427513.66285299999</v>
      </c>
      <c r="H305" s="230">
        <f t="shared" si="13"/>
        <v>445383.7339602554</v>
      </c>
      <c r="I305" s="230">
        <f t="shared" si="13"/>
        <v>464178.92753337818</v>
      </c>
    </row>
    <row r="306" spans="1:9" ht="13.5" thickBot="1">
      <c r="A306" s="228" t="s">
        <v>121</v>
      </c>
      <c r="B306" s="229">
        <v>300448.15000000002</v>
      </c>
      <c r="C306" s="229">
        <v>497980.32</v>
      </c>
      <c r="D306" s="421">
        <v>486954.85</v>
      </c>
      <c r="E306" s="421">
        <v>554131.53</v>
      </c>
      <c r="F306" s="421">
        <v>577792.94999999995</v>
      </c>
      <c r="G306" s="230">
        <f t="shared" si="13"/>
        <v>602464.70896499988</v>
      </c>
      <c r="H306" s="230">
        <f t="shared" si="13"/>
        <v>627647.73379973695</v>
      </c>
      <c r="I306" s="230">
        <f t="shared" si="13"/>
        <v>654134.46816608589</v>
      </c>
    </row>
    <row r="307" spans="1:9" ht="13.5" thickBot="1">
      <c r="A307" s="228" t="s">
        <v>122</v>
      </c>
      <c r="B307" s="229">
        <v>522747.64</v>
      </c>
      <c r="C307" s="229">
        <v>1247529.6499999999</v>
      </c>
      <c r="D307" s="421">
        <v>1247547.46</v>
      </c>
      <c r="E307" s="421">
        <v>1526665.17</v>
      </c>
      <c r="F307" s="421">
        <v>1591853.77</v>
      </c>
      <c r="G307" s="230">
        <f t="shared" si="13"/>
        <v>1659825.9259790001</v>
      </c>
      <c r="H307" s="230">
        <f t="shared" si="13"/>
        <v>1729206.6496849223</v>
      </c>
      <c r="I307" s="230">
        <f t="shared" si="13"/>
        <v>1802179.170301626</v>
      </c>
    </row>
    <row r="308" spans="1:9" ht="13.5" thickBot="1">
      <c r="A308" s="228" t="s">
        <v>123</v>
      </c>
      <c r="B308" s="229">
        <v>607902.12</v>
      </c>
      <c r="C308" s="229">
        <v>505897.69</v>
      </c>
      <c r="D308" s="421">
        <v>602826.88</v>
      </c>
      <c r="E308" s="421">
        <v>555820.91</v>
      </c>
      <c r="F308" s="421">
        <v>579554.46</v>
      </c>
      <c r="G308" s="230">
        <f t="shared" si="13"/>
        <v>604301.43544199993</v>
      </c>
      <c r="H308" s="230">
        <f t="shared" si="13"/>
        <v>629561.23544347554</v>
      </c>
      <c r="I308" s="230">
        <f t="shared" si="13"/>
        <v>656128.71957919025</v>
      </c>
    </row>
    <row r="309" spans="1:9" ht="13.5" thickBot="1">
      <c r="A309" s="228" t="s">
        <v>124</v>
      </c>
      <c r="B309" s="229">
        <v>364340.8</v>
      </c>
      <c r="C309" s="229">
        <v>253295.61</v>
      </c>
      <c r="D309" s="421">
        <v>264281.59000000003</v>
      </c>
      <c r="E309" s="421">
        <v>258362.85</v>
      </c>
      <c r="F309" s="421">
        <v>269394.94</v>
      </c>
      <c r="G309" s="230">
        <f t="shared" si="13"/>
        <v>280898.10393799999</v>
      </c>
      <c r="H309" s="230">
        <f t="shared" si="13"/>
        <v>292639.64468260843</v>
      </c>
      <c r="I309" s="230">
        <f t="shared" si="13"/>
        <v>304989.03768821451</v>
      </c>
    </row>
    <row r="310" spans="1:9" ht="13.5" thickBot="1">
      <c r="A310" s="228" t="s">
        <v>125</v>
      </c>
      <c r="B310" s="229">
        <v>436753.49</v>
      </c>
      <c r="C310" s="229">
        <v>153422.96</v>
      </c>
      <c r="D310" s="421">
        <v>217565.64</v>
      </c>
      <c r="E310" s="421">
        <v>226920.95999999999</v>
      </c>
      <c r="F310" s="421">
        <v>246784.74</v>
      </c>
      <c r="G310" s="230">
        <f t="shared" si="13"/>
        <v>257322.44839799998</v>
      </c>
      <c r="H310" s="230">
        <f t="shared" si="13"/>
        <v>268078.52674103639</v>
      </c>
      <c r="I310" s="230">
        <f t="shared" si="13"/>
        <v>279391.44056950812</v>
      </c>
    </row>
    <row r="311" spans="1:9" ht="13.5" thickBot="1">
      <c r="A311" s="228" t="s">
        <v>126</v>
      </c>
      <c r="B311" s="229">
        <v>179035.51</v>
      </c>
      <c r="C311" s="229">
        <v>121547.9</v>
      </c>
      <c r="D311" s="421">
        <v>118303.95</v>
      </c>
      <c r="E311" s="421">
        <v>118303.95</v>
      </c>
      <c r="F311" s="421">
        <v>123355.53</v>
      </c>
      <c r="G311" s="230">
        <f t="shared" si="13"/>
        <v>128622.81113099999</v>
      </c>
      <c r="H311" s="230">
        <f t="shared" si="13"/>
        <v>133999.24463627581</v>
      </c>
      <c r="I311" s="230">
        <f t="shared" si="13"/>
        <v>139654.01275992664</v>
      </c>
    </row>
    <row r="312" spans="1:9" ht="13.5" thickBot="1">
      <c r="A312" s="228" t="s">
        <v>127</v>
      </c>
      <c r="B312" s="229">
        <v>71902.23</v>
      </c>
      <c r="C312" s="229">
        <v>60427.43</v>
      </c>
      <c r="D312" s="421">
        <v>93839.89</v>
      </c>
      <c r="E312" s="421">
        <v>97875.01</v>
      </c>
      <c r="F312" s="421">
        <v>106442.61</v>
      </c>
      <c r="G312" s="230">
        <f t="shared" si="13"/>
        <v>110987.709447</v>
      </c>
      <c r="H312" s="230">
        <f t="shared" si="13"/>
        <v>115626.9957018846</v>
      </c>
      <c r="I312" s="230">
        <f t="shared" si="13"/>
        <v>120506.45492050414</v>
      </c>
    </row>
    <row r="313" spans="1:9" ht="13.5" thickBot="1">
      <c r="A313" s="228" t="s">
        <v>128</v>
      </c>
      <c r="B313" s="229">
        <v>69872.22</v>
      </c>
      <c r="C313" s="229">
        <v>55158.22</v>
      </c>
      <c r="D313" s="421">
        <v>68639.63</v>
      </c>
      <c r="E313" s="421">
        <v>71591.13</v>
      </c>
      <c r="F313" s="421">
        <v>77857.94</v>
      </c>
      <c r="G313" s="230">
        <f t="shared" si="13"/>
        <v>81182.474038</v>
      </c>
      <c r="H313" s="230">
        <f t="shared" si="13"/>
        <v>84575.901452788399</v>
      </c>
      <c r="I313" s="230">
        <f t="shared" si="13"/>
        <v>88145.004494096065</v>
      </c>
    </row>
    <row r="314" spans="1:9" ht="13.5" thickBot="1">
      <c r="A314" s="228" t="s">
        <v>129</v>
      </c>
      <c r="B314" s="229">
        <v>48185.21</v>
      </c>
      <c r="C314" s="229">
        <v>48588.77</v>
      </c>
      <c r="D314" s="421">
        <v>42997.2</v>
      </c>
      <c r="E314" s="421">
        <v>44846.080000000002</v>
      </c>
      <c r="F314" s="421">
        <v>48771.73</v>
      </c>
      <c r="G314" s="230">
        <f t="shared" si="13"/>
        <v>50854.282871000003</v>
      </c>
      <c r="H314" s="230">
        <f t="shared" si="13"/>
        <v>52979.991895007806</v>
      </c>
      <c r="I314" s="230">
        <f t="shared" si="13"/>
        <v>55215.74755297714</v>
      </c>
    </row>
    <row r="315" spans="1:9" ht="13.5" thickBot="1">
      <c r="A315" s="228" t="s">
        <v>130</v>
      </c>
      <c r="B315" s="229">
        <v>479916.81</v>
      </c>
      <c r="C315" s="229">
        <v>480125.6</v>
      </c>
      <c r="D315" s="421">
        <v>772652.44</v>
      </c>
      <c r="E315" s="421">
        <v>805876.49</v>
      </c>
      <c r="F315" s="421">
        <v>876419.78</v>
      </c>
      <c r="G315" s="230">
        <f t="shared" si="13"/>
        <v>913842.90460599994</v>
      </c>
      <c r="H315" s="230">
        <f t="shared" si="13"/>
        <v>952041.53801853082</v>
      </c>
      <c r="I315" s="230">
        <f t="shared" si="13"/>
        <v>992217.69092291279</v>
      </c>
    </row>
    <row r="316" spans="1:9" ht="13.5" thickBot="1">
      <c r="A316" s="228" t="s">
        <v>9</v>
      </c>
      <c r="B316" s="232">
        <f t="shared" ref="B316:I316" si="14">SUM(B304:B315)</f>
        <v>4199869.5699999994</v>
      </c>
      <c r="C316" s="232">
        <f t="shared" si="14"/>
        <v>4781378.4899999984</v>
      </c>
      <c r="D316" s="422">
        <f t="shared" si="14"/>
        <v>5627438.4799999986</v>
      </c>
      <c r="E316" s="422">
        <f t="shared" si="14"/>
        <v>5876622.4500000002</v>
      </c>
      <c r="F316" s="422">
        <f t="shared" si="14"/>
        <v>6183469.7800000021</v>
      </c>
      <c r="G316" s="233">
        <f t="shared" si="14"/>
        <v>6447503.9396059997</v>
      </c>
      <c r="H316" s="233">
        <f t="shared" si="14"/>
        <v>6717009.6042815307</v>
      </c>
      <c r="I316" s="233">
        <f t="shared" si="14"/>
        <v>7000467.4095822116</v>
      </c>
    </row>
    <row r="317" spans="1:9" ht="12.75">
      <c r="A317" s="662" t="s">
        <v>470</v>
      </c>
      <c r="B317" s="662"/>
      <c r="C317" s="662"/>
      <c r="D317" s="662"/>
      <c r="E317" s="662"/>
      <c r="F317" s="662"/>
      <c r="G317" s="662"/>
      <c r="H317" s="662"/>
      <c r="I317" s="234"/>
    </row>
    <row r="318" spans="1:9">
      <c r="A318" s="23"/>
      <c r="B318" s="23"/>
      <c r="C318" s="23"/>
      <c r="D318" s="23"/>
      <c r="E318" s="23"/>
      <c r="F318" s="23"/>
      <c r="G318" s="23"/>
      <c r="H318" s="23"/>
      <c r="I318" s="23"/>
    </row>
    <row r="319" spans="1:9">
      <c r="A319" s="235" t="s">
        <v>84</v>
      </c>
      <c r="B319" s="23"/>
      <c r="C319" s="23"/>
      <c r="D319" s="23"/>
      <c r="E319" s="23"/>
      <c r="F319" s="23"/>
      <c r="G319" s="23"/>
      <c r="H319" s="23"/>
      <c r="I319" s="23"/>
    </row>
    <row r="320" spans="1:9">
      <c r="A320" s="6" t="s">
        <v>356</v>
      </c>
      <c r="B320" s="23"/>
      <c r="C320" s="23"/>
      <c r="D320" s="23"/>
      <c r="E320" s="23"/>
      <c r="F320" s="23"/>
      <c r="G320" s="23"/>
      <c r="H320" s="23"/>
      <c r="I320" s="23"/>
    </row>
    <row r="321" spans="1:9">
      <c r="A321" s="670" t="s">
        <v>471</v>
      </c>
      <c r="B321" s="670"/>
      <c r="C321" s="670"/>
      <c r="D321" s="670"/>
      <c r="E321" s="670"/>
      <c r="F321" s="670"/>
      <c r="G321" s="670"/>
      <c r="H321" s="670"/>
      <c r="I321" s="670"/>
    </row>
    <row r="322" spans="1:9">
      <c r="A322" s="6" t="s">
        <v>85</v>
      </c>
      <c r="B322" s="23"/>
      <c r="C322" s="23"/>
      <c r="D322" s="23"/>
      <c r="E322" s="23"/>
      <c r="F322" s="23"/>
      <c r="G322" s="23"/>
      <c r="H322" s="23"/>
      <c r="I322" s="23"/>
    </row>
    <row r="323" spans="1:9">
      <c r="A323" s="23" t="s">
        <v>161</v>
      </c>
      <c r="B323" s="23"/>
      <c r="C323" s="23"/>
      <c r="D323" s="23"/>
      <c r="E323" s="23"/>
      <c r="F323" s="23"/>
      <c r="G323" s="23"/>
      <c r="H323" s="23"/>
      <c r="I323" s="23"/>
    </row>
    <row r="324" spans="1:9" ht="12.75">
      <c r="A324" s="193" t="s">
        <v>131</v>
      </c>
      <c r="B324" s="76"/>
      <c r="C324" s="76"/>
      <c r="D324" s="76"/>
      <c r="E324" s="76"/>
      <c r="F324" s="76"/>
      <c r="G324" s="76"/>
      <c r="H324" s="76"/>
      <c r="I324" s="236"/>
    </row>
    <row r="325" spans="1:9" ht="12.75">
      <c r="A325" s="193"/>
      <c r="B325" s="76"/>
      <c r="C325" s="76"/>
      <c r="D325" s="76"/>
      <c r="E325" s="76"/>
      <c r="F325" s="76"/>
      <c r="G325" s="76"/>
      <c r="H325" s="76"/>
      <c r="I325" s="236"/>
    </row>
    <row r="326" spans="1:9" ht="12.75">
      <c r="A326" s="193"/>
      <c r="B326" s="76"/>
      <c r="C326" s="76"/>
      <c r="D326" s="76"/>
      <c r="E326" s="76"/>
      <c r="F326" s="76"/>
      <c r="G326" s="76"/>
      <c r="H326" s="76"/>
      <c r="I326" s="236"/>
    </row>
    <row r="327" spans="1:9" ht="12.75">
      <c r="A327" s="193"/>
      <c r="B327" s="76"/>
      <c r="C327" s="76"/>
      <c r="D327" s="76"/>
      <c r="E327" s="76"/>
      <c r="F327" s="76"/>
      <c r="G327" s="76"/>
      <c r="H327" s="76"/>
      <c r="I327" s="236"/>
    </row>
    <row r="328" spans="1:9" ht="12.75">
      <c r="A328" s="193"/>
      <c r="B328" s="76"/>
      <c r="C328" s="76"/>
      <c r="D328" s="76"/>
      <c r="E328" s="76"/>
      <c r="F328" s="76"/>
      <c r="G328" s="76"/>
      <c r="H328" s="76"/>
      <c r="I328" s="236"/>
    </row>
    <row r="329" spans="1:9">
      <c r="A329" s="76"/>
      <c r="B329" s="76"/>
      <c r="C329" s="76"/>
      <c r="D329" s="76"/>
      <c r="E329" s="76"/>
      <c r="F329" s="76"/>
      <c r="G329" s="76"/>
      <c r="H329" s="76"/>
      <c r="I329" s="23"/>
    </row>
    <row r="330" spans="1:9">
      <c r="A330" s="23"/>
      <c r="B330" s="23"/>
      <c r="C330" s="23"/>
      <c r="D330" s="23"/>
      <c r="E330" s="23"/>
      <c r="F330" s="23"/>
      <c r="G330" s="23"/>
      <c r="H330" s="23"/>
      <c r="I330" s="23"/>
    </row>
    <row r="331" spans="1:9" ht="19.5">
      <c r="A331" s="663" t="s">
        <v>345</v>
      </c>
      <c r="B331" s="663"/>
      <c r="C331" s="663"/>
      <c r="D331" s="663"/>
      <c r="E331" s="663"/>
      <c r="F331" s="663"/>
      <c r="G331" s="663"/>
      <c r="H331" s="663"/>
      <c r="I331" s="663"/>
    </row>
    <row r="332" spans="1:9" ht="19.5">
      <c r="A332" s="639" t="s">
        <v>468</v>
      </c>
      <c r="B332" s="639"/>
      <c r="C332" s="639"/>
      <c r="D332" s="639"/>
      <c r="E332" s="639"/>
      <c r="F332" s="639"/>
      <c r="G332" s="639"/>
      <c r="H332" s="639"/>
      <c r="I332" s="639"/>
    </row>
    <row r="333" spans="1:9" ht="15.75">
      <c r="A333" s="641" t="s">
        <v>146</v>
      </c>
      <c r="B333" s="641"/>
      <c r="C333" s="641"/>
      <c r="D333" s="641"/>
      <c r="E333" s="641"/>
      <c r="F333" s="641"/>
      <c r="G333" s="641"/>
      <c r="H333" s="641"/>
      <c r="I333" s="641"/>
    </row>
    <row r="334" spans="1:9" ht="15.75">
      <c r="A334" s="658" t="s">
        <v>352</v>
      </c>
      <c r="B334" s="658"/>
      <c r="C334" s="658"/>
      <c r="D334" s="658"/>
      <c r="E334" s="658"/>
      <c r="F334" s="658"/>
      <c r="G334" s="658"/>
      <c r="H334" s="658"/>
      <c r="I334" s="658"/>
    </row>
    <row r="335" spans="1:9" ht="15.75">
      <c r="A335" s="657" t="s">
        <v>469</v>
      </c>
      <c r="B335" s="657"/>
      <c r="C335" s="657"/>
      <c r="D335" s="657"/>
      <c r="E335" s="657"/>
      <c r="F335" s="657"/>
      <c r="G335" s="657"/>
      <c r="H335" s="657"/>
      <c r="I335" s="657"/>
    </row>
    <row r="336" spans="1:9">
      <c r="A336" s="23"/>
      <c r="B336" s="23"/>
      <c r="C336" s="23"/>
      <c r="D336" s="23"/>
      <c r="E336" s="23"/>
      <c r="F336" s="23"/>
      <c r="G336" s="23"/>
      <c r="H336" s="23"/>
      <c r="I336" s="23"/>
    </row>
    <row r="337" spans="1:9" ht="12" thickBo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3.5" thickBot="1">
      <c r="A338" s="659" t="s">
        <v>363</v>
      </c>
      <c r="B338" s="659"/>
      <c r="C338" s="659"/>
      <c r="D338" s="659"/>
      <c r="E338" s="660"/>
      <c r="F338" s="212">
        <v>2020</v>
      </c>
      <c r="G338" s="213">
        <v>2021</v>
      </c>
      <c r="H338" s="212">
        <v>2022</v>
      </c>
      <c r="I338" s="212">
        <v>2023</v>
      </c>
    </row>
    <row r="339" spans="1:9" ht="12.75">
      <c r="A339" s="214" t="s">
        <v>81</v>
      </c>
      <c r="B339" s="214"/>
      <c r="C339" s="214"/>
      <c r="D339" s="214"/>
      <c r="E339" s="214"/>
      <c r="F339" s="216">
        <v>1.0429999999999999</v>
      </c>
      <c r="G339" s="216">
        <v>1.0427</v>
      </c>
      <c r="H339" s="216">
        <v>1.0418000000000001</v>
      </c>
      <c r="I339" s="216">
        <v>1.0422</v>
      </c>
    </row>
    <row r="340" spans="1:9" ht="12.75">
      <c r="A340" s="214" t="s">
        <v>354</v>
      </c>
      <c r="B340" s="214"/>
      <c r="C340" s="214"/>
      <c r="D340" s="214"/>
      <c r="E340" s="214"/>
      <c r="F340" s="217">
        <v>1</v>
      </c>
      <c r="G340" s="218">
        <v>1</v>
      </c>
      <c r="H340" s="219">
        <v>1</v>
      </c>
      <c r="I340" s="219">
        <v>1</v>
      </c>
    </row>
    <row r="341" spans="1:9" ht="13.5" thickBot="1">
      <c r="A341" s="214" t="s">
        <v>355</v>
      </c>
      <c r="B341" s="214"/>
      <c r="C341" s="214"/>
      <c r="D341" s="214"/>
      <c r="E341" s="214"/>
      <c r="F341" s="220">
        <v>1</v>
      </c>
      <c r="G341" s="221">
        <v>1</v>
      </c>
      <c r="H341" s="220">
        <v>1</v>
      </c>
      <c r="I341" s="220">
        <v>1</v>
      </c>
    </row>
    <row r="342" spans="1:9" ht="13.5" thickBot="1">
      <c r="A342" s="214" t="s">
        <v>82</v>
      </c>
      <c r="B342" s="214"/>
      <c r="C342" s="214"/>
      <c r="D342" s="214"/>
      <c r="E342" s="214"/>
      <c r="F342" s="222">
        <f>F339*F340*F341</f>
        <v>1.0429999999999999</v>
      </c>
      <c r="G342" s="222">
        <f>G339*G340*G341</f>
        <v>1.0427</v>
      </c>
      <c r="H342" s="222">
        <f>H339*H340*H341</f>
        <v>1.0418000000000001</v>
      </c>
      <c r="I342" s="222">
        <f>I339*I340*I341</f>
        <v>1.0422</v>
      </c>
    </row>
    <row r="343" spans="1:9" ht="13.5" thickBot="1">
      <c r="A343" s="661"/>
      <c r="B343" s="661"/>
      <c r="C343" s="661"/>
      <c r="D343" s="661"/>
      <c r="E343" s="661"/>
      <c r="F343" s="661"/>
      <c r="G343" s="661"/>
      <c r="H343" s="661"/>
      <c r="I343" s="223"/>
    </row>
    <row r="344" spans="1:9" ht="13.5" thickBot="1">
      <c r="A344" s="224" t="s">
        <v>83</v>
      </c>
      <c r="B344" s="226">
        <v>2016</v>
      </c>
      <c r="C344" s="226">
        <v>2017</v>
      </c>
      <c r="D344" s="423">
        <v>2018</v>
      </c>
      <c r="E344" s="423">
        <v>2019</v>
      </c>
      <c r="F344" s="424">
        <v>2020</v>
      </c>
      <c r="G344" s="225">
        <v>2021</v>
      </c>
      <c r="H344" s="226">
        <v>2022</v>
      </c>
      <c r="I344" s="226">
        <v>2023</v>
      </c>
    </row>
    <row r="345" spans="1:9" ht="13.5" thickBot="1">
      <c r="A345" s="228" t="s">
        <v>119</v>
      </c>
      <c r="B345" s="229">
        <v>285545.33</v>
      </c>
      <c r="C345" s="229">
        <v>453184.48</v>
      </c>
      <c r="D345" s="584">
        <v>516838.56</v>
      </c>
      <c r="E345" s="584">
        <v>473598.36</v>
      </c>
      <c r="F345" s="421">
        <v>493821.01</v>
      </c>
      <c r="G345" s="230">
        <f>F345*G$13</f>
        <v>514907.16712699999</v>
      </c>
      <c r="H345" s="230">
        <f>G345*H$13</f>
        <v>536430.28671290865</v>
      </c>
      <c r="I345" s="230">
        <f>H345*I$13</f>
        <v>559067.64481219335</v>
      </c>
    </row>
    <row r="346" spans="1:9" ht="13.5" thickBot="1">
      <c r="A346" s="228" t="s">
        <v>120</v>
      </c>
      <c r="B346" s="229">
        <v>11878.92</v>
      </c>
      <c r="C346" s="229">
        <v>19459.11</v>
      </c>
      <c r="D346" s="421">
        <v>611.04999999999995</v>
      </c>
      <c r="E346" s="421">
        <v>42763.18</v>
      </c>
      <c r="F346" s="421">
        <v>44589.17</v>
      </c>
      <c r="G346" s="230">
        <f t="shared" ref="G346:I356" si="15">F346*G$13</f>
        <v>46493.127558999993</v>
      </c>
      <c r="H346" s="230">
        <f t="shared" si="15"/>
        <v>48436.540290966193</v>
      </c>
      <c r="I346" s="230">
        <f t="shared" si="15"/>
        <v>50480.562291244969</v>
      </c>
    </row>
    <row r="347" spans="1:9" ht="13.5" thickBot="1">
      <c r="A347" s="228" t="s">
        <v>121</v>
      </c>
      <c r="B347" s="229">
        <v>21551.75</v>
      </c>
      <c r="C347" s="229">
        <v>31306.799999999999</v>
      </c>
      <c r="D347" s="421">
        <v>17120.86</v>
      </c>
      <c r="E347" s="421">
        <v>407000</v>
      </c>
      <c r="F347" s="421">
        <v>424378.9</v>
      </c>
      <c r="G347" s="230">
        <f t="shared" si="15"/>
        <v>442499.87903000001</v>
      </c>
      <c r="H347" s="230">
        <f t="shared" si="15"/>
        <v>460996.37397345406</v>
      </c>
      <c r="I347" s="230">
        <f t="shared" si="15"/>
        <v>480450.4209551338</v>
      </c>
    </row>
    <row r="348" spans="1:9" ht="13.5" thickBot="1">
      <c r="A348" s="228" t="s">
        <v>122</v>
      </c>
      <c r="B348" s="229">
        <v>26637.74</v>
      </c>
      <c r="C348" s="229">
        <v>29378.19</v>
      </c>
      <c r="D348" s="421">
        <v>13031.77</v>
      </c>
      <c r="E348" s="421">
        <v>17120.86</v>
      </c>
      <c r="F348" s="421">
        <v>17851.919999999998</v>
      </c>
      <c r="G348" s="230">
        <f t="shared" si="15"/>
        <v>18614.196983999998</v>
      </c>
      <c r="H348" s="230">
        <f t="shared" si="15"/>
        <v>19392.270417931199</v>
      </c>
      <c r="I348" s="230">
        <f t="shared" si="15"/>
        <v>20210.624229567897</v>
      </c>
    </row>
    <row r="349" spans="1:9" ht="13.5" thickBot="1">
      <c r="A349" s="228" t="s">
        <v>123</v>
      </c>
      <c r="B349" s="229">
        <v>15637.27</v>
      </c>
      <c r="C349" s="229">
        <v>17777.830000000002</v>
      </c>
      <c r="D349" s="421">
        <v>28482.47</v>
      </c>
      <c r="E349" s="421">
        <v>28482.47</v>
      </c>
      <c r="F349" s="421">
        <v>29698.67</v>
      </c>
      <c r="G349" s="230">
        <f t="shared" si="15"/>
        <v>30966.803208999998</v>
      </c>
      <c r="H349" s="230">
        <f t="shared" si="15"/>
        <v>32261.2155831362</v>
      </c>
      <c r="I349" s="230">
        <f t="shared" si="15"/>
        <v>33622.638880744547</v>
      </c>
    </row>
    <row r="350" spans="1:9" ht="13.5" thickBot="1">
      <c r="A350" s="228" t="s">
        <v>124</v>
      </c>
      <c r="B350" s="229">
        <v>33497.800000000003</v>
      </c>
      <c r="C350" s="229">
        <v>18480.73</v>
      </c>
      <c r="D350" s="421">
        <v>48001.68</v>
      </c>
      <c r="E350" s="421">
        <v>48001.68</v>
      </c>
      <c r="F350" s="421">
        <v>50051.35</v>
      </c>
      <c r="G350" s="230">
        <f t="shared" si="15"/>
        <v>52188.542644999994</v>
      </c>
      <c r="H350" s="230">
        <f t="shared" si="15"/>
        <v>54370.023727560998</v>
      </c>
      <c r="I350" s="230">
        <f t="shared" si="15"/>
        <v>56664.438728864072</v>
      </c>
    </row>
    <row r="351" spans="1:9" ht="13.5" thickBot="1">
      <c r="A351" s="228" t="s">
        <v>125</v>
      </c>
      <c r="B351" s="229">
        <v>33458.49</v>
      </c>
      <c r="C351" s="229">
        <v>20344.59</v>
      </c>
      <c r="D351" s="421">
        <v>55142.31</v>
      </c>
      <c r="E351" s="421">
        <v>57513.43</v>
      </c>
      <c r="F351" s="421">
        <v>62547.93</v>
      </c>
      <c r="G351" s="230">
        <f t="shared" si="15"/>
        <v>65218.726610999998</v>
      </c>
      <c r="H351" s="230">
        <f t="shared" si="15"/>
        <v>67944.869383339799</v>
      </c>
      <c r="I351" s="230">
        <f t="shared" si="15"/>
        <v>70812.142871316741</v>
      </c>
    </row>
    <row r="352" spans="1:9" ht="13.5" thickBot="1">
      <c r="A352" s="228" t="s">
        <v>126</v>
      </c>
      <c r="B352" s="229">
        <v>131590.75</v>
      </c>
      <c r="C352" s="229">
        <v>57467.8</v>
      </c>
      <c r="D352" s="421">
        <v>20523.5</v>
      </c>
      <c r="E352" s="421">
        <v>21406.03</v>
      </c>
      <c r="F352" s="421">
        <v>23279.83</v>
      </c>
      <c r="G352" s="230">
        <f t="shared" si="15"/>
        <v>24273.878741</v>
      </c>
      <c r="H352" s="230">
        <f t="shared" si="15"/>
        <v>25288.526872373801</v>
      </c>
      <c r="I352" s="230">
        <f t="shared" si="15"/>
        <v>26355.702706387976</v>
      </c>
    </row>
    <row r="353" spans="1:9" ht="13.5" thickBot="1">
      <c r="A353" s="228" t="s">
        <v>127</v>
      </c>
      <c r="B353" s="229">
        <v>170561.04</v>
      </c>
      <c r="C353" s="229">
        <v>188205.73</v>
      </c>
      <c r="D353" s="421">
        <v>345916.2</v>
      </c>
      <c r="E353" s="421">
        <v>360790.6</v>
      </c>
      <c r="F353" s="421">
        <v>392372.8</v>
      </c>
      <c r="G353" s="230">
        <f t="shared" si="15"/>
        <v>409127.11855999997</v>
      </c>
      <c r="H353" s="230">
        <f t="shared" si="15"/>
        <v>426228.63211580802</v>
      </c>
      <c r="I353" s="230">
        <f t="shared" si="15"/>
        <v>444215.4803910951</v>
      </c>
    </row>
    <row r="354" spans="1:9" ht="13.5" thickBot="1">
      <c r="A354" s="228" t="s">
        <v>128</v>
      </c>
      <c r="B354" s="229">
        <v>1702991.46</v>
      </c>
      <c r="C354" s="229">
        <v>1778981.29</v>
      </c>
      <c r="D354" s="421">
        <v>2231565.7999999998</v>
      </c>
      <c r="E354" s="421">
        <v>2327523.13</v>
      </c>
      <c r="F354" s="421">
        <v>2531265.4300000002</v>
      </c>
      <c r="G354" s="230">
        <f t="shared" si="15"/>
        <v>2639350.4638610003</v>
      </c>
      <c r="H354" s="230">
        <f t="shared" si="15"/>
        <v>2749675.3132503903</v>
      </c>
      <c r="I354" s="230">
        <f t="shared" si="15"/>
        <v>2865711.611469557</v>
      </c>
    </row>
    <row r="355" spans="1:9" ht="13.5" thickBot="1">
      <c r="A355" s="228" t="s">
        <v>129</v>
      </c>
      <c r="B355" s="229">
        <v>649431.18999999994</v>
      </c>
      <c r="C355" s="229">
        <v>718079.67</v>
      </c>
      <c r="D355" s="421">
        <v>739550.74</v>
      </c>
      <c r="E355" s="421">
        <v>771351.42</v>
      </c>
      <c r="F355" s="421">
        <v>838872.52</v>
      </c>
      <c r="G355" s="230">
        <f t="shared" si="15"/>
        <v>874692.37660399999</v>
      </c>
      <c r="H355" s="230">
        <f t="shared" si="15"/>
        <v>911254.51794604724</v>
      </c>
      <c r="I355" s="230">
        <f t="shared" si="15"/>
        <v>949709.45860337047</v>
      </c>
    </row>
    <row r="356" spans="1:9" ht="13.5" thickBot="1">
      <c r="A356" s="228" t="s">
        <v>130</v>
      </c>
      <c r="B356" s="229">
        <v>531011.18999999994</v>
      </c>
      <c r="C356" s="229">
        <v>643926.73</v>
      </c>
      <c r="D356" s="421">
        <v>641941.62</v>
      </c>
      <c r="E356" s="421">
        <v>669545.11</v>
      </c>
      <c r="F356" s="421">
        <v>728154.48</v>
      </c>
      <c r="G356" s="230">
        <f t="shared" si="15"/>
        <v>759246.6762959999</v>
      </c>
      <c r="H356" s="230">
        <f t="shared" si="15"/>
        <v>790983.18736517278</v>
      </c>
      <c r="I356" s="230">
        <f t="shared" si="15"/>
        <v>824362.67787198303</v>
      </c>
    </row>
    <row r="357" spans="1:9" ht="13.5" thickBot="1">
      <c r="A357" s="228" t="s">
        <v>9</v>
      </c>
      <c r="B357" s="232">
        <f t="shared" ref="B357:I357" si="16">SUM(B345:B356)</f>
        <v>3613792.9299999997</v>
      </c>
      <c r="C357" s="232">
        <f t="shared" si="16"/>
        <v>3976592.9499999997</v>
      </c>
      <c r="D357" s="422">
        <f t="shared" si="16"/>
        <v>4658726.5599999996</v>
      </c>
      <c r="E357" s="422">
        <f t="shared" si="16"/>
        <v>5225096.2700000005</v>
      </c>
      <c r="F357" s="422">
        <f t="shared" si="16"/>
        <v>5636884.0100000016</v>
      </c>
      <c r="G357" s="233">
        <f t="shared" si="16"/>
        <v>5877578.957227001</v>
      </c>
      <c r="H357" s="233">
        <f t="shared" si="16"/>
        <v>6123261.7576390896</v>
      </c>
      <c r="I357" s="233">
        <f t="shared" si="16"/>
        <v>6381663.4038114604</v>
      </c>
    </row>
    <row r="358" spans="1:9" ht="12.75">
      <c r="A358" s="662" t="s">
        <v>470</v>
      </c>
      <c r="B358" s="662"/>
      <c r="C358" s="662"/>
      <c r="D358" s="662"/>
      <c r="E358" s="662"/>
      <c r="F358" s="662"/>
      <c r="G358" s="662"/>
      <c r="H358" s="662"/>
      <c r="I358" s="234"/>
    </row>
    <row r="359" spans="1:9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>
      <c r="A360" s="235" t="s">
        <v>84</v>
      </c>
      <c r="B360" s="23"/>
      <c r="C360" s="23"/>
      <c r="D360" s="23"/>
      <c r="E360" s="23"/>
      <c r="F360" s="23"/>
      <c r="G360" s="23"/>
      <c r="H360" s="23"/>
      <c r="I360" s="23"/>
    </row>
    <row r="361" spans="1:9">
      <c r="A361" s="6" t="s">
        <v>356</v>
      </c>
      <c r="B361" s="23"/>
      <c r="C361" s="23"/>
      <c r="D361" s="23"/>
      <c r="E361" s="23"/>
      <c r="F361" s="23"/>
      <c r="G361" s="23"/>
      <c r="H361" s="23"/>
      <c r="I361" s="23"/>
    </row>
    <row r="362" spans="1:9">
      <c r="A362" s="670" t="s">
        <v>471</v>
      </c>
      <c r="B362" s="670"/>
      <c r="C362" s="670"/>
      <c r="D362" s="670"/>
      <c r="E362" s="670"/>
      <c r="F362" s="670"/>
      <c r="G362" s="670"/>
      <c r="H362" s="670"/>
      <c r="I362" s="670"/>
    </row>
    <row r="363" spans="1:9">
      <c r="A363" s="6" t="s">
        <v>85</v>
      </c>
      <c r="B363" s="23"/>
      <c r="C363" s="23"/>
      <c r="D363" s="23"/>
      <c r="E363" s="23"/>
      <c r="F363" s="23"/>
      <c r="G363" s="23"/>
      <c r="H363" s="23"/>
      <c r="I363" s="23"/>
    </row>
    <row r="364" spans="1:9">
      <c r="A364" s="23" t="s">
        <v>161</v>
      </c>
      <c r="B364" s="23"/>
      <c r="C364" s="23"/>
      <c r="D364" s="23"/>
      <c r="E364" s="23"/>
      <c r="F364" s="23"/>
      <c r="G364" s="23"/>
      <c r="H364" s="23"/>
      <c r="I364" s="23"/>
    </row>
    <row r="365" spans="1:9" ht="12.75">
      <c r="A365" s="193" t="s">
        <v>131</v>
      </c>
      <c r="B365" s="76"/>
      <c r="C365" s="76"/>
      <c r="D365" s="76"/>
      <c r="E365" s="76"/>
      <c r="F365" s="76"/>
      <c r="G365" s="76"/>
      <c r="H365" s="76"/>
      <c r="I365" s="236"/>
    </row>
  </sheetData>
  <mergeCells count="81">
    <mergeCell ref="A138:H138"/>
    <mergeCell ref="A153:H153"/>
    <mergeCell ref="A166:I166"/>
    <mergeCell ref="A362:I362"/>
    <mergeCell ref="A321:I321"/>
    <mergeCell ref="A279:I279"/>
    <mergeCell ref="A239:I239"/>
    <mergeCell ref="A197:I197"/>
    <mergeCell ref="A157:I157"/>
    <mergeCell ref="A167:I167"/>
    <mergeCell ref="A168:I168"/>
    <mergeCell ref="A169:I169"/>
    <mergeCell ref="A170:I170"/>
    <mergeCell ref="A173:E173"/>
    <mergeCell ref="A178:H178"/>
    <mergeCell ref="A250:I250"/>
    <mergeCell ref="A45:I45"/>
    <mergeCell ref="A46:I46"/>
    <mergeCell ref="A47:I47"/>
    <mergeCell ref="A50:E50"/>
    <mergeCell ref="A44:I44"/>
    <mergeCell ref="A125:I125"/>
    <mergeCell ref="A114:I114"/>
    <mergeCell ref="A110:H110"/>
    <mergeCell ref="A55:H55"/>
    <mergeCell ref="A70:H70"/>
    <mergeCell ref="A84:I84"/>
    <mergeCell ref="A85:I85"/>
    <mergeCell ref="A86:I86"/>
    <mergeCell ref="A87:I87"/>
    <mergeCell ref="A74:I74"/>
    <mergeCell ref="A88:I88"/>
    <mergeCell ref="A90:E90"/>
    <mergeCell ref="A95:H95"/>
    <mergeCell ref="A2:I2"/>
    <mergeCell ref="A6:I6"/>
    <mergeCell ref="A9:E9"/>
    <mergeCell ref="A29:H29"/>
    <mergeCell ref="A43:I43"/>
    <mergeCell ref="A14:H14"/>
    <mergeCell ref="A33:I33"/>
    <mergeCell ref="A3:I3"/>
    <mergeCell ref="A4:I4"/>
    <mergeCell ref="A5:I5"/>
    <mergeCell ref="A126:I126"/>
    <mergeCell ref="A127:I127"/>
    <mergeCell ref="A128:I128"/>
    <mergeCell ref="A133:E133"/>
    <mergeCell ref="A129:I129"/>
    <mergeCell ref="A193:H193"/>
    <mergeCell ref="A208:I208"/>
    <mergeCell ref="A209:I209"/>
    <mergeCell ref="A210:I210"/>
    <mergeCell ref="A211:I211"/>
    <mergeCell ref="A212:I212"/>
    <mergeCell ref="A275:H275"/>
    <mergeCell ref="A290:I290"/>
    <mergeCell ref="A291:I291"/>
    <mergeCell ref="A292:I292"/>
    <mergeCell ref="A293:I293"/>
    <mergeCell ref="A215:E215"/>
    <mergeCell ref="A220:H220"/>
    <mergeCell ref="A235:H235"/>
    <mergeCell ref="A248:I248"/>
    <mergeCell ref="A249:I249"/>
    <mergeCell ref="A251:I251"/>
    <mergeCell ref="A252:I252"/>
    <mergeCell ref="A255:E255"/>
    <mergeCell ref="A260:H260"/>
    <mergeCell ref="A358:H358"/>
    <mergeCell ref="A297:E297"/>
    <mergeCell ref="A302:H302"/>
    <mergeCell ref="A317:H317"/>
    <mergeCell ref="A331:I331"/>
    <mergeCell ref="A333:I333"/>
    <mergeCell ref="A332:I332"/>
    <mergeCell ref="A294:I294"/>
    <mergeCell ref="A334:I334"/>
    <mergeCell ref="A335:I335"/>
    <mergeCell ref="A338:E338"/>
    <mergeCell ref="A343:H343"/>
  </mergeCells>
  <phoneticPr fontId="4" type="noConversion"/>
  <pageMargins left="0.39370078740157483" right="0.43307086614173229" top="0.59055118110236227" bottom="0.78740157480314965" header="0.31496062992125984" footer="0.11811023622047245"/>
  <pageSetup paperSize="9" scale="90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topLeftCell="A31" zoomScaleSheetLayoutView="100" workbookViewId="0">
      <selection activeCell="E42" sqref="E42"/>
    </sheetView>
  </sheetViews>
  <sheetFormatPr defaultRowHeight="11.25"/>
  <cols>
    <col min="1" max="1" width="48.28515625" style="23" customWidth="1"/>
    <col min="2" max="4" width="20.7109375" style="23" customWidth="1"/>
    <col min="5" max="5" width="19.7109375" style="23" customWidth="1"/>
    <col min="6" max="6" width="9.140625" style="23"/>
    <col min="7" max="7" width="22.5703125" style="23" customWidth="1"/>
    <col min="8" max="16384" width="9.140625" style="23"/>
  </cols>
  <sheetData>
    <row r="1" spans="1:7">
      <c r="A1" s="638"/>
      <c r="B1" s="638"/>
      <c r="C1" s="638"/>
      <c r="D1" s="638"/>
      <c r="E1" s="638"/>
    </row>
    <row r="2" spans="1:7" ht="19.5">
      <c r="A2" s="663" t="s">
        <v>345</v>
      </c>
      <c r="B2" s="663"/>
      <c r="C2" s="663"/>
      <c r="D2" s="663"/>
      <c r="E2" s="663"/>
    </row>
    <row r="3" spans="1:7" ht="19.5">
      <c r="A3" s="663" t="s">
        <v>468</v>
      </c>
      <c r="B3" s="663"/>
      <c r="C3" s="663"/>
      <c r="D3" s="663"/>
      <c r="E3" s="663"/>
    </row>
    <row r="4" spans="1:7" ht="12.75">
      <c r="A4" s="673" t="s">
        <v>158</v>
      </c>
      <c r="B4" s="673"/>
      <c r="C4" s="673"/>
      <c r="D4" s="673"/>
      <c r="E4" s="673"/>
    </row>
    <row r="5" spans="1:7" ht="12.75">
      <c r="A5" s="674" t="s">
        <v>141</v>
      </c>
      <c r="B5" s="674"/>
      <c r="C5" s="674"/>
      <c r="D5" s="674"/>
      <c r="E5" s="674"/>
    </row>
    <row r="6" spans="1:7" ht="12.75">
      <c r="A6" s="675" t="s">
        <v>467</v>
      </c>
      <c r="B6" s="675"/>
      <c r="C6" s="675"/>
      <c r="D6" s="675"/>
      <c r="E6" s="675"/>
    </row>
    <row r="7" spans="1:7" ht="13.5" thickBot="1">
      <c r="A7" s="85" t="s">
        <v>184</v>
      </c>
      <c r="B7" s="234"/>
      <c r="C7" s="234"/>
      <c r="D7" s="234"/>
      <c r="E7" s="223"/>
    </row>
    <row r="8" spans="1:7" ht="26.25" thickBot="1">
      <c r="A8" s="524" t="s">
        <v>25</v>
      </c>
      <c r="B8" s="525" t="s">
        <v>451</v>
      </c>
      <c r="C8" s="525" t="s">
        <v>465</v>
      </c>
      <c r="D8" s="526" t="s">
        <v>473</v>
      </c>
      <c r="E8" s="525" t="s">
        <v>474</v>
      </c>
    </row>
    <row r="9" spans="1:7" ht="12.75">
      <c r="A9" s="527" t="s">
        <v>132</v>
      </c>
      <c r="B9" s="273">
        <f>SUM(B10+B16+B17+B18+B19+B20+B21+B30)</f>
        <v>181200401.56999996</v>
      </c>
      <c r="C9" s="274">
        <f>SUM(C10+C16+C17+C18+C19+C20+C21+C30)</f>
        <v>182537116.00999999</v>
      </c>
      <c r="D9" s="273">
        <f>SUM(D10+D16+D17+D18+D19+D20+D21+D30)</f>
        <v>193652891.84999999</v>
      </c>
      <c r="E9" s="273">
        <f>SUM(E10+E16+E17+E18+E19+E20+E21+E30)</f>
        <v>201399007.44</v>
      </c>
    </row>
    <row r="10" spans="1:7" ht="12.75">
      <c r="A10" s="635" t="s">
        <v>365</v>
      </c>
      <c r="B10" s="636">
        <f>SUM(B11:B15)</f>
        <v>23938219.559999999</v>
      </c>
      <c r="C10" s="637">
        <f>SUM(C11:C15)</f>
        <v>24895748.329999998</v>
      </c>
      <c r="D10" s="637">
        <f>SUM(D11:D15)</f>
        <v>29508151.039999999</v>
      </c>
      <c r="E10" s="637">
        <f>SUM(E11:E15)</f>
        <v>30688477.059999999</v>
      </c>
    </row>
    <row r="11" spans="1:7" ht="12.75">
      <c r="A11" s="530" t="s">
        <v>346</v>
      </c>
      <c r="B11" s="277">
        <v>5449229.2999999998</v>
      </c>
      <c r="C11" s="531">
        <v>5667198.4699999997</v>
      </c>
      <c r="D11" s="531">
        <v>3062742</v>
      </c>
      <c r="E11" s="531">
        <v>3185251.68</v>
      </c>
      <c r="G11" s="536"/>
    </row>
    <row r="12" spans="1:7" ht="12.75">
      <c r="A12" s="530" t="s">
        <v>366</v>
      </c>
      <c r="B12" s="275">
        <v>7006778.2599999998</v>
      </c>
      <c r="C12" s="529">
        <v>7287049.3899999997</v>
      </c>
      <c r="D12" s="529">
        <v>7710923.4199999999</v>
      </c>
      <c r="E12" s="529">
        <v>8019360.3499999996</v>
      </c>
      <c r="G12" s="537"/>
    </row>
    <row r="13" spans="1:7" ht="12.75">
      <c r="A13" s="530" t="s">
        <v>367</v>
      </c>
      <c r="B13" s="275">
        <v>2150585.67</v>
      </c>
      <c r="C13" s="529">
        <v>2236609.09</v>
      </c>
      <c r="D13" s="529">
        <v>8874592.0899999999</v>
      </c>
      <c r="E13" s="529">
        <v>9229575.7699999996</v>
      </c>
      <c r="G13" s="538"/>
    </row>
    <row r="14" spans="1:7" ht="12.75">
      <c r="A14" s="530" t="s">
        <v>368</v>
      </c>
      <c r="B14" s="275">
        <v>3937150.33</v>
      </c>
      <c r="C14" s="529">
        <v>4094636.34</v>
      </c>
      <c r="D14" s="529">
        <v>4025228.29</v>
      </c>
      <c r="E14" s="529">
        <v>4186237.42</v>
      </c>
      <c r="G14" s="537"/>
    </row>
    <row r="15" spans="1:7" ht="12.75">
      <c r="A15" s="530" t="s">
        <v>369</v>
      </c>
      <c r="B15" s="275">
        <v>5394476</v>
      </c>
      <c r="C15" s="529">
        <v>5610255.04</v>
      </c>
      <c r="D15" s="529">
        <v>5834665.2400000002</v>
      </c>
      <c r="E15" s="529">
        <v>6068051.8399999999</v>
      </c>
      <c r="G15" s="537"/>
    </row>
    <row r="16" spans="1:7" ht="12.75">
      <c r="A16" s="528" t="s">
        <v>370</v>
      </c>
      <c r="B16" s="275">
        <v>6716734.7800000003</v>
      </c>
      <c r="C16" s="529">
        <v>7052571.5099999998</v>
      </c>
      <c r="D16" s="529">
        <v>7346663.7400000002</v>
      </c>
      <c r="E16" s="529">
        <v>7640530.2800000003</v>
      </c>
      <c r="G16" s="538"/>
    </row>
    <row r="17" spans="1:7" ht="12.75">
      <c r="A17" s="528" t="s">
        <v>134</v>
      </c>
      <c r="B17" s="275">
        <v>5734370.6299999999</v>
      </c>
      <c r="C17" s="529">
        <v>6021089.1600000001</v>
      </c>
      <c r="D17" s="529">
        <v>6272168.5700000003</v>
      </c>
      <c r="E17" s="529">
        <v>6523055.3099999996</v>
      </c>
      <c r="G17" s="538"/>
    </row>
    <row r="18" spans="1:7" ht="12.75">
      <c r="A18" s="528" t="s">
        <v>371</v>
      </c>
      <c r="B18" s="275">
        <v>0</v>
      </c>
      <c r="C18" s="529">
        <v>0</v>
      </c>
      <c r="D18" s="529">
        <v>0</v>
      </c>
      <c r="E18" s="529">
        <v>0</v>
      </c>
      <c r="G18" s="537"/>
    </row>
    <row r="19" spans="1:7" ht="12.75">
      <c r="A19" s="528" t="s">
        <v>372</v>
      </c>
      <c r="B19" s="275">
        <v>0</v>
      </c>
      <c r="C19" s="529">
        <v>0</v>
      </c>
      <c r="D19" s="529">
        <v>0</v>
      </c>
      <c r="E19" s="529">
        <v>0</v>
      </c>
      <c r="G19" s="537"/>
    </row>
    <row r="20" spans="1:7" ht="12.75">
      <c r="A20" s="528" t="s">
        <v>135</v>
      </c>
      <c r="B20" s="275">
        <v>25645.51</v>
      </c>
      <c r="C20" s="529">
        <v>26927.78</v>
      </c>
      <c r="D20" s="529">
        <v>28050.66</v>
      </c>
      <c r="E20" s="529">
        <v>29172.68</v>
      </c>
      <c r="G20" s="538"/>
    </row>
    <row r="21" spans="1:7" ht="12.75">
      <c r="A21" s="528" t="s">
        <v>266</v>
      </c>
      <c r="B21" s="276">
        <v>137698404.44999999</v>
      </c>
      <c r="C21" s="529">
        <v>137170272.22999999</v>
      </c>
      <c r="D21" s="529">
        <v>142832529.84</v>
      </c>
      <c r="E21" s="529">
        <v>148545830.99000001</v>
      </c>
      <c r="G21" s="537"/>
    </row>
    <row r="22" spans="1:7" ht="12.75">
      <c r="A22" s="530" t="s">
        <v>373</v>
      </c>
      <c r="B22" s="275">
        <v>44420722.549999997</v>
      </c>
      <c r="C22" s="529">
        <v>38528167.409999996</v>
      </c>
      <c r="D22" s="529">
        <v>40134791.990000002</v>
      </c>
      <c r="E22" s="529">
        <v>41740183.659999996</v>
      </c>
      <c r="G22" s="537"/>
    </row>
    <row r="23" spans="1:7" ht="12.75">
      <c r="A23" s="530" t="s">
        <v>374</v>
      </c>
      <c r="B23" s="275">
        <v>48827060.829999998</v>
      </c>
      <c r="C23" s="529">
        <v>50070656.299999997</v>
      </c>
      <c r="D23" s="529">
        <v>52158602.659999996</v>
      </c>
      <c r="E23" s="529">
        <v>54244946.759999998</v>
      </c>
      <c r="G23" s="538"/>
    </row>
    <row r="24" spans="1:7" ht="12.75">
      <c r="A24" s="530" t="s">
        <v>375</v>
      </c>
      <c r="B24" s="275">
        <v>4263045.0999999996</v>
      </c>
      <c r="C24" s="529">
        <v>7501658.75</v>
      </c>
      <c r="D24" s="529">
        <v>7814477.9100000001</v>
      </c>
      <c r="E24" s="529">
        <v>8127057.0199999996</v>
      </c>
      <c r="G24" s="538"/>
    </row>
    <row r="25" spans="1:7" ht="12.75">
      <c r="A25" s="530" t="s">
        <v>376</v>
      </c>
      <c r="B25" s="275">
        <v>5877578.96</v>
      </c>
      <c r="C25" s="275">
        <v>6815177.2800000003</v>
      </c>
      <c r="D25" s="275">
        <v>7099370.1699999999</v>
      </c>
      <c r="E25" s="275">
        <v>7383344.9699999997</v>
      </c>
      <c r="G25" s="537"/>
    </row>
    <row r="26" spans="1:7" ht="12.75">
      <c r="A26" s="530" t="s">
        <v>377</v>
      </c>
      <c r="B26" s="275">
        <v>203556.6</v>
      </c>
      <c r="C26" s="275">
        <v>288312.03999999998</v>
      </c>
      <c r="D26" s="275">
        <v>300334.65000000002</v>
      </c>
      <c r="E26" s="275">
        <v>312348.03000000003</v>
      </c>
      <c r="G26" s="538"/>
    </row>
    <row r="27" spans="1:7" ht="12.75">
      <c r="A27" s="530" t="s">
        <v>378</v>
      </c>
      <c r="B27" s="275">
        <v>1446536.13</v>
      </c>
      <c r="C27" s="275">
        <v>0</v>
      </c>
      <c r="D27" s="275">
        <v>0</v>
      </c>
      <c r="E27" s="275">
        <v>0</v>
      </c>
      <c r="G27" s="537"/>
    </row>
    <row r="28" spans="1:7" ht="12.75">
      <c r="A28" s="530" t="s">
        <v>379</v>
      </c>
      <c r="B28" s="275">
        <v>14500000</v>
      </c>
      <c r="C28" s="275">
        <v>15080000</v>
      </c>
      <c r="D28" s="275">
        <v>15683200</v>
      </c>
      <c r="E28" s="275">
        <v>16310528</v>
      </c>
      <c r="G28" s="538"/>
    </row>
    <row r="29" spans="1:7" ht="12.75">
      <c r="A29" s="530" t="s">
        <v>380</v>
      </c>
      <c r="B29" s="275">
        <v>18159904.280000001</v>
      </c>
      <c r="C29" s="275">
        <v>18886300.449999999</v>
      </c>
      <c r="D29" s="275">
        <v>19641752.460000001</v>
      </c>
      <c r="E29" s="275">
        <v>20427422.550000001</v>
      </c>
    </row>
    <row r="30" spans="1:7" ht="13.5" thickBot="1">
      <c r="A30" s="532" t="s">
        <v>136</v>
      </c>
      <c r="B30" s="278">
        <v>7087026.6399999997</v>
      </c>
      <c r="C30" s="278">
        <v>7370507</v>
      </c>
      <c r="D30" s="278">
        <v>7665328</v>
      </c>
      <c r="E30" s="278">
        <v>7971941.1200000001</v>
      </c>
    </row>
    <row r="31" spans="1:7" ht="13.5" thickBot="1">
      <c r="A31" s="533" t="s">
        <v>133</v>
      </c>
      <c r="B31" s="279">
        <f>SUM(B32:B34)</f>
        <v>23531192.52</v>
      </c>
      <c r="C31" s="280">
        <f>SUM(C32:C34)</f>
        <v>24710751.93</v>
      </c>
      <c r="D31" s="279">
        <f>SUM(D32:D34)</f>
        <v>25741190.27</v>
      </c>
      <c r="E31" s="279">
        <f>SUM(E32:E34)</f>
        <v>26770837.870000001</v>
      </c>
    </row>
    <row r="32" spans="1:7" ht="12.75">
      <c r="A32" s="534" t="s">
        <v>381</v>
      </c>
      <c r="B32" s="281">
        <v>3432097.91</v>
      </c>
      <c r="C32" s="281">
        <v>3603702.8</v>
      </c>
      <c r="D32" s="281">
        <v>3753977.2</v>
      </c>
      <c r="E32" s="281">
        <v>3904136.28</v>
      </c>
      <c r="G32" s="537"/>
    </row>
    <row r="33" spans="1:7" ht="12.75">
      <c r="A33" s="528" t="s">
        <v>382</v>
      </c>
      <c r="B33" s="275">
        <v>0</v>
      </c>
      <c r="C33" s="275">
        <v>0</v>
      </c>
      <c r="D33" s="275">
        <v>0</v>
      </c>
      <c r="E33" s="275">
        <v>0</v>
      </c>
      <c r="G33" s="538"/>
    </row>
    <row r="34" spans="1:7" ht="13.5" thickBot="1">
      <c r="A34" s="532" t="s">
        <v>383</v>
      </c>
      <c r="B34" s="278">
        <v>20099094.609999999</v>
      </c>
      <c r="C34" s="278">
        <v>21107049.129999999</v>
      </c>
      <c r="D34" s="278">
        <v>21987213.07</v>
      </c>
      <c r="E34" s="278">
        <v>22866701.59</v>
      </c>
    </row>
    <row r="35" spans="1:7" ht="13.5" thickBot="1">
      <c r="A35" s="533" t="s">
        <v>384</v>
      </c>
      <c r="B35" s="279">
        <f>B9-B31</f>
        <v>157669209.04999995</v>
      </c>
      <c r="C35" s="280">
        <f>C9-C31</f>
        <v>157826364.07999998</v>
      </c>
      <c r="D35" s="279">
        <f>D9-D31</f>
        <v>167911701.57999998</v>
      </c>
      <c r="E35" s="279">
        <f>E9-E31</f>
        <v>174628169.56999999</v>
      </c>
      <c r="G35" s="538"/>
    </row>
    <row r="36" spans="1:7" ht="12.75">
      <c r="A36" s="676" t="s">
        <v>472</v>
      </c>
      <c r="B36" s="676"/>
      <c r="C36" s="676"/>
      <c r="D36" s="676"/>
      <c r="E36" s="676"/>
    </row>
    <row r="37" spans="1:7" ht="5.0999999999999996" customHeight="1">
      <c r="A37" s="76"/>
      <c r="B37" s="76"/>
      <c r="C37" s="76"/>
      <c r="D37" s="76"/>
      <c r="E37" s="236"/>
    </row>
    <row r="38" spans="1:7" ht="11.25" customHeight="1">
      <c r="A38" s="677" t="s">
        <v>455</v>
      </c>
      <c r="B38" s="677"/>
      <c r="C38" s="677"/>
      <c r="D38" s="677"/>
      <c r="E38" s="677"/>
    </row>
    <row r="39" spans="1:7" ht="12.75" customHeight="1">
      <c r="A39" s="677"/>
      <c r="B39" s="677"/>
      <c r="C39" s="677"/>
      <c r="D39" s="677"/>
      <c r="E39" s="677"/>
    </row>
    <row r="40" spans="1:7" ht="12.75" customHeight="1">
      <c r="A40" s="677"/>
      <c r="B40" s="677"/>
      <c r="C40" s="677"/>
      <c r="D40" s="677"/>
      <c r="E40" s="677"/>
    </row>
    <row r="41" spans="1:7" ht="135.75" hidden="1" customHeight="1">
      <c r="A41" s="677"/>
      <c r="B41" s="677"/>
      <c r="C41" s="677"/>
      <c r="D41" s="677"/>
      <c r="E41" s="677"/>
    </row>
    <row r="42" spans="1:7" ht="12.75">
      <c r="A42" s="76"/>
      <c r="B42" s="76"/>
      <c r="C42" s="76"/>
      <c r="D42" s="76"/>
      <c r="E42" s="236"/>
    </row>
    <row r="43" spans="1:7" ht="60" customHeight="1">
      <c r="A43" s="678" t="s">
        <v>385</v>
      </c>
      <c r="B43" s="678"/>
      <c r="C43" s="678"/>
      <c r="D43" s="678"/>
      <c r="E43" s="678"/>
    </row>
    <row r="44" spans="1:7" ht="20.25" customHeight="1">
      <c r="A44" s="679" t="s">
        <v>386</v>
      </c>
      <c r="B44" s="679"/>
      <c r="C44" s="679"/>
      <c r="D44" s="679"/>
      <c r="E44" s="679"/>
    </row>
    <row r="45" spans="1:7" ht="27" customHeight="1">
      <c r="A45" s="672" t="s">
        <v>387</v>
      </c>
      <c r="B45" s="672"/>
      <c r="C45" s="672"/>
      <c r="D45" s="672"/>
      <c r="E45" s="672"/>
    </row>
    <row r="46" spans="1:7">
      <c r="A46" s="282"/>
      <c r="B46" s="282"/>
      <c r="C46" s="282"/>
      <c r="D46" s="282"/>
      <c r="E46" s="282"/>
    </row>
    <row r="47" spans="1:7">
      <c r="A47" s="282"/>
      <c r="B47" s="282"/>
      <c r="C47" s="282"/>
      <c r="D47" s="282"/>
      <c r="E47" s="282"/>
    </row>
    <row r="85" spans="5:5" ht="12.75">
      <c r="E85" s="236">
        <v>106</v>
      </c>
    </row>
  </sheetData>
  <mergeCells count="11">
    <mergeCell ref="A1:E1"/>
    <mergeCell ref="A2:E2"/>
    <mergeCell ref="A38:E41"/>
    <mergeCell ref="A43:E43"/>
    <mergeCell ref="A44:E44"/>
    <mergeCell ref="A45:E45"/>
    <mergeCell ref="A3:E3"/>
    <mergeCell ref="A4:E4"/>
    <mergeCell ref="A5:E5"/>
    <mergeCell ref="A6:E6"/>
    <mergeCell ref="A36:E36"/>
  </mergeCells>
  <phoneticPr fontId="4" type="noConversion"/>
  <pageMargins left="0.59055118110236227" right="0.19685039370078741" top="0.27559055118110237" bottom="0.27559055118110237" header="0.15748031496062992" footer="0.82677165354330717"/>
  <pageSetup paperSize="9" fitToWidth="0"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Q53"/>
  <sheetViews>
    <sheetView zoomScale="80" zoomScaleNormal="80" zoomScaleSheetLayoutView="100" workbookViewId="0">
      <selection activeCell="A28" sqref="A28:M28"/>
    </sheetView>
  </sheetViews>
  <sheetFormatPr defaultRowHeight="11.25" customHeight="1"/>
  <cols>
    <col min="1" max="1" width="41.42578125" style="1" bestFit="1" customWidth="1"/>
    <col min="2" max="2" width="15.85546875" style="1" bestFit="1" customWidth="1"/>
    <col min="3" max="3" width="17.7109375" style="1" bestFit="1" customWidth="1"/>
    <col min="4" max="4" width="8.85546875" style="1" bestFit="1" customWidth="1"/>
    <col min="5" max="5" width="14" style="1" customWidth="1"/>
    <col min="6" max="6" width="15.85546875" style="1" bestFit="1" customWidth="1"/>
    <col min="7" max="7" width="21.140625" style="1" customWidth="1"/>
    <col min="8" max="9" width="11.5703125" style="1" customWidth="1"/>
    <col min="10" max="10" width="17.42578125" style="1" bestFit="1" customWidth="1"/>
    <col min="11" max="11" width="17.7109375" style="1" bestFit="1" customWidth="1"/>
    <col min="12" max="13" width="10.85546875" style="1" customWidth="1"/>
    <col min="14" max="16" width="9.140625" style="1"/>
    <col min="17" max="17" width="37.7109375" style="1" customWidth="1"/>
    <col min="18" max="16384" width="9.140625" style="1"/>
  </cols>
  <sheetData>
    <row r="1" spans="1:14" ht="11.25" customHeight="1">
      <c r="A1" s="680"/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</row>
    <row r="2" spans="1:14" ht="19.5">
      <c r="A2" s="663" t="s">
        <v>345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</row>
    <row r="3" spans="1:14" ht="15.95" customHeight="1">
      <c r="A3" s="694" t="s">
        <v>468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</row>
    <row r="4" spans="1:14" ht="15.95" customHeight="1">
      <c r="A4" s="706" t="s">
        <v>67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</row>
    <row r="5" spans="1:14" s="3" customFormat="1" ht="15.95" customHeight="1">
      <c r="A5" s="698" t="s">
        <v>160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</row>
    <row r="6" spans="1:14" s="3" customFormat="1" ht="15.95" customHeight="1">
      <c r="A6" s="698" t="s">
        <v>403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</row>
    <row r="7" spans="1:14" ht="15.95" customHeight="1">
      <c r="A7" s="696" t="s">
        <v>469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</row>
    <row r="8" spans="1:14" ht="11.25" customHeight="1">
      <c r="A8" s="695"/>
      <c r="B8" s="695"/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</row>
    <row r="9" spans="1:14" ht="18.75" customHeight="1" thickBot="1">
      <c r="A9" s="10" t="s">
        <v>145</v>
      </c>
      <c r="B9" s="691"/>
      <c r="C9" s="691"/>
      <c r="D9" s="691"/>
      <c r="E9" s="10"/>
      <c r="F9" s="691"/>
      <c r="G9" s="691"/>
      <c r="H9" s="691"/>
      <c r="I9" s="10"/>
      <c r="J9" s="692">
        <v>1</v>
      </c>
      <c r="K9" s="693"/>
      <c r="L9" s="693"/>
      <c r="M9" s="103"/>
      <c r="N9" s="104"/>
    </row>
    <row r="10" spans="1:14" s="2" customFormat="1" ht="14.1" customHeight="1" thickBot="1">
      <c r="A10" s="707" t="s">
        <v>25</v>
      </c>
      <c r="B10" s="703">
        <v>2021</v>
      </c>
      <c r="C10" s="704"/>
      <c r="D10" s="704"/>
      <c r="E10" s="705"/>
      <c r="F10" s="703">
        <v>2022</v>
      </c>
      <c r="G10" s="704"/>
      <c r="H10" s="704"/>
      <c r="I10" s="705"/>
      <c r="J10" s="708">
        <v>2023</v>
      </c>
      <c r="K10" s="709"/>
      <c r="L10" s="709"/>
      <c r="M10" s="709"/>
      <c r="N10" s="105"/>
    </row>
    <row r="11" spans="1:14" ht="14.1" customHeight="1" thickBot="1">
      <c r="A11" s="707"/>
      <c r="B11" s="12" t="s">
        <v>29</v>
      </c>
      <c r="C11" s="686" t="s">
        <v>144</v>
      </c>
      <c r="D11" s="12" t="s">
        <v>30</v>
      </c>
      <c r="E11" s="12" t="s">
        <v>179</v>
      </c>
      <c r="F11" s="12" t="s">
        <v>29</v>
      </c>
      <c r="G11" s="686" t="s">
        <v>144</v>
      </c>
      <c r="H11" s="12" t="s">
        <v>30</v>
      </c>
      <c r="I11" s="12" t="s">
        <v>179</v>
      </c>
      <c r="J11" s="438" t="s">
        <v>29</v>
      </c>
      <c r="K11" s="683" t="s">
        <v>144</v>
      </c>
      <c r="L11" s="439" t="s">
        <v>30</v>
      </c>
      <c r="M11" s="440" t="s">
        <v>179</v>
      </c>
      <c r="N11" s="104"/>
    </row>
    <row r="12" spans="1:14" ht="14.1" customHeight="1" thickBot="1">
      <c r="A12" s="707"/>
      <c r="B12" s="13" t="s">
        <v>31</v>
      </c>
      <c r="C12" s="687"/>
      <c r="D12" s="13" t="s">
        <v>32</v>
      </c>
      <c r="E12" s="13" t="s">
        <v>180</v>
      </c>
      <c r="F12" s="13" t="s">
        <v>31</v>
      </c>
      <c r="G12" s="687"/>
      <c r="H12" s="13" t="s">
        <v>33</v>
      </c>
      <c r="I12" s="13" t="s">
        <v>180</v>
      </c>
      <c r="J12" s="441" t="s">
        <v>31</v>
      </c>
      <c r="K12" s="684"/>
      <c r="L12" s="442" t="s">
        <v>34</v>
      </c>
      <c r="M12" s="443" t="s">
        <v>180</v>
      </c>
      <c r="N12" s="104"/>
    </row>
    <row r="13" spans="1:14" ht="14.1" customHeight="1" thickBot="1">
      <c r="A13" s="707"/>
      <c r="B13" s="14" t="s">
        <v>21</v>
      </c>
      <c r="C13" s="687"/>
      <c r="D13" s="14" t="s">
        <v>35</v>
      </c>
      <c r="E13" s="14" t="s">
        <v>35</v>
      </c>
      <c r="F13" s="14" t="s">
        <v>22</v>
      </c>
      <c r="G13" s="710"/>
      <c r="H13" s="14" t="s">
        <v>35</v>
      </c>
      <c r="I13" s="14" t="s">
        <v>35</v>
      </c>
      <c r="J13" s="444" t="s">
        <v>23</v>
      </c>
      <c r="K13" s="685"/>
      <c r="L13" s="445" t="s">
        <v>35</v>
      </c>
      <c r="M13" s="443" t="s">
        <v>35</v>
      </c>
      <c r="N13" s="104"/>
    </row>
    <row r="14" spans="1:14" ht="14.1" customHeight="1">
      <c r="A14" s="118" t="s">
        <v>40</v>
      </c>
      <c r="B14" s="446">
        <v>235569192.59</v>
      </c>
      <c r="C14" s="460">
        <v>181214419.62</v>
      </c>
      <c r="D14" s="461">
        <f>(B14/E32)*100</f>
        <v>4.1415482307333926E-2</v>
      </c>
      <c r="E14" s="462">
        <f>(B14/E33)*100</f>
        <v>149.98296767793218</v>
      </c>
      <c r="F14" s="446">
        <v>241355688</v>
      </c>
      <c r="G14" s="447">
        <v>179471973.27000001</v>
      </c>
      <c r="H14" s="448">
        <f>(F14/H32)*100</f>
        <v>4.0800776540419123E-2</v>
      </c>
      <c r="I14" s="462">
        <f>(F14/H33)*100</f>
        <v>150.51666838355771</v>
      </c>
      <c r="J14" s="446">
        <v>224155631</v>
      </c>
      <c r="K14" s="447">
        <f>J14/'Anexo VIII-Comparativo de Metas'!G41</f>
        <v>197900538.8593888</v>
      </c>
      <c r="L14" s="448">
        <f>(J14/K32)*100</f>
        <v>3.6968912770351373E-2</v>
      </c>
      <c r="M14" s="449">
        <f>(J14/K33)*100</f>
        <v>131.39263423307145</v>
      </c>
      <c r="N14" s="104"/>
    </row>
    <row r="15" spans="1:14" ht="14.1" customHeight="1">
      <c r="A15" s="119" t="s">
        <v>41</v>
      </c>
      <c r="B15" s="450">
        <v>195541648.09999999</v>
      </c>
      <c r="C15" s="463">
        <v>180355698.30000001</v>
      </c>
      <c r="D15" s="464">
        <f>(B15/E32)*100</f>
        <v>3.4378229080776028E-2</v>
      </c>
      <c r="E15" s="465">
        <f>(B15/E33)*100</f>
        <v>124.49809911144072</v>
      </c>
      <c r="F15" s="450">
        <v>201407897.53999999</v>
      </c>
      <c r="G15" s="451">
        <v>178621508.88999999</v>
      </c>
      <c r="H15" s="452">
        <f>(F15/H32)*100</f>
        <v>3.404766918526142E-2</v>
      </c>
      <c r="I15" s="465">
        <f>(F15/H33)*100</f>
        <v>125.6040243967971</v>
      </c>
      <c r="J15" s="450">
        <v>214582363</v>
      </c>
      <c r="K15" s="451">
        <f>J15/'Anexo VIII-Comparativo de Metas'!G41</f>
        <v>189448576.76772335</v>
      </c>
      <c r="L15" s="452">
        <f>(J15/K32)*100</f>
        <v>3.5390039609591042E-2</v>
      </c>
      <c r="M15" s="453">
        <f>(J15/K33)*100</f>
        <v>125.78110042895672</v>
      </c>
      <c r="N15" s="104"/>
    </row>
    <row r="16" spans="1:14" ht="14.1" customHeight="1">
      <c r="A16" s="119" t="s">
        <v>42</v>
      </c>
      <c r="B16" s="450">
        <v>235659192.59</v>
      </c>
      <c r="C16" s="463">
        <v>181214419.62</v>
      </c>
      <c r="D16" s="466">
        <f>(B16/E32)*100</f>
        <v>4.1431305231234457E-2</v>
      </c>
      <c r="E16" s="465">
        <f>(B16/E33)*100</f>
        <v>150.04026917369487</v>
      </c>
      <c r="F16" s="450">
        <v>241355688</v>
      </c>
      <c r="G16" s="451">
        <v>217357676.25</v>
      </c>
      <c r="H16" s="452">
        <f>(F16/H32)*100</f>
        <v>4.0800776540419123E-2</v>
      </c>
      <c r="I16" s="465">
        <f>(F16/H33)*100</f>
        <v>150.51666838355771</v>
      </c>
      <c r="J16" s="450">
        <v>235282137.88</v>
      </c>
      <c r="K16" s="451">
        <f>J16/'Anexo VIII-Comparativo de Metas'!G41</f>
        <v>207723810.74130148</v>
      </c>
      <c r="L16" s="452">
        <f>(J16/K32)*100</f>
        <v>3.8803954167484216E-2</v>
      </c>
      <c r="M16" s="453">
        <f>(J16/K33)*100</f>
        <v>137.91462541506229</v>
      </c>
      <c r="N16" s="104"/>
    </row>
    <row r="17" spans="1:17" ht="14.1" customHeight="1">
      <c r="A17" s="119" t="s">
        <v>36</v>
      </c>
      <c r="B17" s="450">
        <v>199500251.27000001</v>
      </c>
      <c r="C17" s="463">
        <v>180355698.30000001</v>
      </c>
      <c r="D17" s="466">
        <f>(B17/E32)*100</f>
        <v>3.5074192155345955E-2</v>
      </c>
      <c r="E17" s="465">
        <f>(B17/E33)*100</f>
        <v>127.01847558668393</v>
      </c>
      <c r="F17" s="450">
        <v>205485258.81</v>
      </c>
      <c r="G17" s="451">
        <v>182237575.75</v>
      </c>
      <c r="H17" s="452">
        <f>(F17/H32)*100</f>
        <v>3.4736940308019583E-2</v>
      </c>
      <c r="I17" s="465">
        <f>(F17/H33)*100</f>
        <v>128.14678955490081</v>
      </c>
      <c r="J17" s="450">
        <v>199320701.05000001</v>
      </c>
      <c r="K17" s="451">
        <f>J17/'Anexo VIII-Comparativo de Metas'!G41</f>
        <v>175974495.78960675</v>
      </c>
      <c r="L17" s="452">
        <f>(J17/K32)*100</f>
        <v>3.2873006926347231E-2</v>
      </c>
      <c r="M17" s="453">
        <f>(J17/K33)*100</f>
        <v>116.83521779625528</v>
      </c>
      <c r="N17" s="104"/>
    </row>
    <row r="18" spans="1:17" ht="14.1" customHeight="1">
      <c r="A18" s="119" t="s">
        <v>10</v>
      </c>
      <c r="B18" s="450">
        <f>B15-B17</f>
        <v>-3958603.1700000167</v>
      </c>
      <c r="C18" s="463">
        <v>-3651174.29</v>
      </c>
      <c r="D18" s="466">
        <f>(B18/E32)*100</f>
        <v>-6.9596307456992713E-4</v>
      </c>
      <c r="E18" s="465">
        <f>(B18/E33)*100</f>
        <v>-2.5203764752432067</v>
      </c>
      <c r="F18" s="450">
        <f>F15-F17</f>
        <v>-4077361.2700000107</v>
      </c>
      <c r="G18" s="451">
        <v>-3616066.85</v>
      </c>
      <c r="H18" s="452">
        <f>(F18/H32)*100</f>
        <v>-6.8927112275816744E-4</v>
      </c>
      <c r="I18" s="465">
        <f>(F18/H33)*100</f>
        <v>-2.5427651581037254</v>
      </c>
      <c r="J18" s="450">
        <f>J15-J17</f>
        <v>15261661.949999988</v>
      </c>
      <c r="K18" s="451">
        <f>J18/'Anexo VIII-Comparativo de Metas'!G41</f>
        <v>13474080.978116618</v>
      </c>
      <c r="L18" s="452">
        <f>(J18/K32)*100</f>
        <v>2.5170326832438137E-3</v>
      </c>
      <c r="M18" s="453">
        <f>(J18/K33)*100</f>
        <v>8.9458826327014389</v>
      </c>
      <c r="N18" s="104"/>
      <c r="Q18" s="541"/>
    </row>
    <row r="19" spans="1:17" ht="14.1" customHeight="1">
      <c r="A19" s="119" t="s">
        <v>6</v>
      </c>
      <c r="B19" s="450">
        <v>-5991764.7400000002</v>
      </c>
      <c r="C19" s="463">
        <v>-5526438.6100000003</v>
      </c>
      <c r="D19" s="466">
        <f>(B19/E32)*100</f>
        <v>-1.0534137501208697E-3</v>
      </c>
      <c r="E19" s="465">
        <f>(B19/E33)*100</f>
        <v>-3.814856465112078</v>
      </c>
      <c r="F19" s="450">
        <v>-5991764.7400000002</v>
      </c>
      <c r="G19" s="451">
        <v>-5313883.28</v>
      </c>
      <c r="H19" s="452">
        <f>(F19/H32)*100</f>
        <v>-1.0128978366546824E-3</v>
      </c>
      <c r="I19" s="465">
        <f>(F19/H33)*100</f>
        <v>-3.7366447581002271</v>
      </c>
      <c r="J19" s="450">
        <f>J15-J14</f>
        <v>-9573268</v>
      </c>
      <c r="K19" s="451">
        <f>J19/'Anexo VIII-Comparativo de Metas'!G41</f>
        <v>-8451962.0916654244</v>
      </c>
      <c r="L19" s="452">
        <f>(J19/K32)*100</f>
        <v>-1.5788731607603295E-3</v>
      </c>
      <c r="M19" s="453">
        <f>(J19/K33)*100</f>
        <v>-5.6115338041147291</v>
      </c>
      <c r="N19" s="104"/>
      <c r="Q19" s="557"/>
    </row>
    <row r="20" spans="1:17" ht="14.1" customHeight="1">
      <c r="A20" s="119" t="s">
        <v>43</v>
      </c>
      <c r="B20" s="450">
        <v>55182734.07</v>
      </c>
      <c r="C20" s="463">
        <v>48939606.369999997</v>
      </c>
      <c r="D20" s="466">
        <f>(B20/E32)*100</f>
        <v>9.7016911312511524E-3</v>
      </c>
      <c r="E20" s="465">
        <f>(B20/E33)*100</f>
        <v>35.133924472057963</v>
      </c>
      <c r="F20" s="450">
        <v>55734561.409999996</v>
      </c>
      <c r="G20" s="451">
        <f>F16-F17</f>
        <v>35870429.189999998</v>
      </c>
      <c r="H20" s="452">
        <f>(F20/H32)*100</f>
        <v>9.4218346561928817E-3</v>
      </c>
      <c r="I20" s="465">
        <f>(F20/H33)*100</f>
        <v>34.757749306707872</v>
      </c>
      <c r="J20" s="450">
        <f>J16-J17</f>
        <v>35961436.829999983</v>
      </c>
      <c r="K20" s="451">
        <f>J20-J19</f>
        <v>45534704.829999983</v>
      </c>
      <c r="L20" s="452">
        <f>(J20/K32)*100</f>
        <v>5.9309472411369869E-3</v>
      </c>
      <c r="M20" s="453">
        <f>(J20/K33)*100</f>
        <v>21.079407618807007</v>
      </c>
      <c r="N20" s="104"/>
      <c r="Q20" s="557"/>
    </row>
    <row r="21" spans="1:17" ht="14.1" customHeight="1">
      <c r="A21" s="120" t="s">
        <v>11</v>
      </c>
      <c r="B21" s="450">
        <v>55182734.07</v>
      </c>
      <c r="C21" s="463">
        <v>48939606.369999997</v>
      </c>
      <c r="D21" s="467">
        <f>(B21/E32)*100</f>
        <v>9.7016911312511524E-3</v>
      </c>
      <c r="E21" s="465">
        <f>(B21/E33)*100</f>
        <v>35.133924472057963</v>
      </c>
      <c r="F21" s="450">
        <v>55734561.409999996</v>
      </c>
      <c r="G21" s="454">
        <v>39600301.479999997</v>
      </c>
      <c r="H21" s="455">
        <f>(F21/H32)*100</f>
        <v>9.4218346561928817E-3</v>
      </c>
      <c r="I21" s="465">
        <f>(F21/H33)*100</f>
        <v>34.757749306707872</v>
      </c>
      <c r="J21" s="450">
        <v>35961436.829999998</v>
      </c>
      <c r="K21" s="451">
        <v>45534704.829999998</v>
      </c>
      <c r="L21" s="455">
        <f>(J21/K32)*100</f>
        <v>5.9309472411369895E-3</v>
      </c>
      <c r="M21" s="453">
        <f>(J21/K33)*100</f>
        <v>21.079407618807018</v>
      </c>
      <c r="N21" s="104"/>
      <c r="Q21" s="557"/>
    </row>
    <row r="22" spans="1:17" ht="14.1" customHeight="1">
      <c r="A22" s="119" t="s">
        <v>181</v>
      </c>
      <c r="B22" s="450">
        <v>0</v>
      </c>
      <c r="C22" s="463">
        <f>B22/'Anexo VIII-Comparativo de Metas'!E41</f>
        <v>0</v>
      </c>
      <c r="D22" s="467">
        <f>(B22/E32)*100</f>
        <v>0</v>
      </c>
      <c r="E22" s="465">
        <f>(B22/E33)*100</f>
        <v>0</v>
      </c>
      <c r="F22" s="450">
        <v>0</v>
      </c>
      <c r="G22" s="454">
        <f>F22/'Anexo VIII-Comparativo de Metas'!F41</f>
        <v>0</v>
      </c>
      <c r="H22" s="455">
        <f>(F22/H32)*100</f>
        <v>0</v>
      </c>
      <c r="I22" s="465">
        <f>(F22/H33)*100</f>
        <v>0</v>
      </c>
      <c r="J22" s="450">
        <v>0</v>
      </c>
      <c r="K22" s="454">
        <f>J22/'Anexo VIII-Comparativo de Metas'!G41</f>
        <v>0</v>
      </c>
      <c r="L22" s="455">
        <f>(J22/K32)*100</f>
        <v>0</v>
      </c>
      <c r="M22" s="453">
        <f>(J22/K33)*100</f>
        <v>0</v>
      </c>
      <c r="N22" s="104"/>
    </row>
    <row r="23" spans="1:17" ht="14.1" customHeight="1">
      <c r="A23" s="119" t="s">
        <v>182</v>
      </c>
      <c r="B23" s="450">
        <v>0</v>
      </c>
      <c r="C23" s="463">
        <f>B23/'Anexo VIII-Comparativo de Metas'!E41</f>
        <v>0</v>
      </c>
      <c r="D23" s="467">
        <f>(B23/E32)*100</f>
        <v>0</v>
      </c>
      <c r="E23" s="465">
        <f>(B23/E33)*100</f>
        <v>0</v>
      </c>
      <c r="F23" s="450">
        <v>0</v>
      </c>
      <c r="G23" s="454">
        <f>F23/'Anexo VIII-Comparativo de Metas'!F41</f>
        <v>0</v>
      </c>
      <c r="H23" s="455">
        <f>(F23/H32)*100</f>
        <v>0</v>
      </c>
      <c r="I23" s="465">
        <f>(F23/H33)*100</f>
        <v>0</v>
      </c>
      <c r="J23" s="450">
        <v>0</v>
      </c>
      <c r="K23" s="454">
        <f>J23/'Anexo VIII-Comparativo de Metas'!G41</f>
        <v>0</v>
      </c>
      <c r="L23" s="455">
        <f>(J23/K32)*100</f>
        <v>0</v>
      </c>
      <c r="M23" s="453">
        <f>(J23/K33)*100</f>
        <v>0</v>
      </c>
      <c r="N23" s="104"/>
    </row>
    <row r="24" spans="1:17" ht="14.1" customHeight="1" thickBot="1">
      <c r="A24" s="121" t="s">
        <v>183</v>
      </c>
      <c r="B24" s="456">
        <f>B22-B23</f>
        <v>0</v>
      </c>
      <c r="C24" s="468">
        <f>B24/'Anexo VIII-Comparativo de Metas'!E41</f>
        <v>0</v>
      </c>
      <c r="D24" s="469">
        <f>(B24/E32)*100</f>
        <v>0</v>
      </c>
      <c r="E24" s="470">
        <f>(B24/E33)*100</f>
        <v>0</v>
      </c>
      <c r="F24" s="456">
        <f>F22-F23</f>
        <v>0</v>
      </c>
      <c r="G24" s="457">
        <f>F24/'Anexo VIII-Comparativo de Metas'!F41</f>
        <v>0</v>
      </c>
      <c r="H24" s="458">
        <f>(F24/H32)*100</f>
        <v>0</v>
      </c>
      <c r="I24" s="470">
        <f>(F24/H33)*100</f>
        <v>0</v>
      </c>
      <c r="J24" s="456">
        <f>J22-J23</f>
        <v>0</v>
      </c>
      <c r="K24" s="457">
        <f>J24/'Anexo VIII-Comparativo de Metas'!G41</f>
        <v>0</v>
      </c>
      <c r="L24" s="458">
        <f>(J24/K32)*100</f>
        <v>0</v>
      </c>
      <c r="M24" s="459">
        <f>(J24/K33)*100</f>
        <v>0</v>
      </c>
      <c r="N24" s="104"/>
    </row>
    <row r="25" spans="1:17" ht="14.1" customHeight="1">
      <c r="A25" s="700" t="s">
        <v>507</v>
      </c>
      <c r="B25" s="700"/>
      <c r="C25" s="701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104"/>
    </row>
    <row r="26" spans="1:17" ht="14.1" customHeight="1">
      <c r="A26" s="701"/>
      <c r="B26" s="701"/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104"/>
    </row>
    <row r="27" spans="1:17" ht="14.1" customHeight="1">
      <c r="A27" s="701"/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</row>
    <row r="28" spans="1:17" ht="26.25" customHeight="1" thickBot="1">
      <c r="A28" s="702" t="s">
        <v>351</v>
      </c>
      <c r="B28" s="702"/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</row>
    <row r="29" spans="1:17" ht="15.95" customHeight="1" thickBot="1">
      <c r="A29" s="688" t="s">
        <v>25</v>
      </c>
      <c r="B29" s="689"/>
      <c r="C29" s="689"/>
      <c r="D29" s="690"/>
      <c r="E29" s="717">
        <v>2021</v>
      </c>
      <c r="F29" s="718"/>
      <c r="G29" s="719"/>
      <c r="H29" s="717">
        <v>2022</v>
      </c>
      <c r="I29" s="718"/>
      <c r="J29" s="719"/>
      <c r="K29" s="711">
        <v>2023</v>
      </c>
      <c r="L29" s="712"/>
      <c r="M29" s="712"/>
      <c r="N29" s="104"/>
    </row>
    <row r="30" spans="1:17" ht="15.95" customHeight="1">
      <c r="A30" s="713" t="s">
        <v>237</v>
      </c>
      <c r="B30" s="714"/>
      <c r="C30" s="714"/>
      <c r="D30" s="714"/>
      <c r="E30" s="681">
        <v>2.4</v>
      </c>
      <c r="F30" s="681"/>
      <c r="G30" s="681"/>
      <c r="H30" s="681">
        <v>2.2999999999999998</v>
      </c>
      <c r="I30" s="681"/>
      <c r="J30" s="681"/>
      <c r="K30" s="681">
        <v>2.5</v>
      </c>
      <c r="L30" s="681"/>
      <c r="M30" s="682"/>
      <c r="N30" s="104"/>
    </row>
    <row r="31" spans="1:17" ht="15.95" customHeight="1">
      <c r="A31" s="715" t="s">
        <v>143</v>
      </c>
      <c r="B31" s="716"/>
      <c r="C31" s="716"/>
      <c r="D31" s="716"/>
      <c r="E31" s="721">
        <v>4</v>
      </c>
      <c r="F31" s="721"/>
      <c r="G31" s="721"/>
      <c r="H31" s="721">
        <v>4.01</v>
      </c>
      <c r="I31" s="721"/>
      <c r="J31" s="721"/>
      <c r="K31" s="723">
        <v>4.25</v>
      </c>
      <c r="L31" s="723"/>
      <c r="M31" s="724"/>
      <c r="N31" s="104"/>
      <c r="Q31" s="541"/>
    </row>
    <row r="32" spans="1:17" ht="15.95" customHeight="1">
      <c r="A32" s="715" t="s">
        <v>142</v>
      </c>
      <c r="B32" s="716"/>
      <c r="C32" s="716"/>
      <c r="D32" s="716"/>
      <c r="E32" s="722">
        <v>568795000000</v>
      </c>
      <c r="F32" s="722"/>
      <c r="G32" s="722"/>
      <c r="H32" s="722">
        <v>591546800000</v>
      </c>
      <c r="I32" s="722"/>
      <c r="J32" s="722"/>
      <c r="K32" s="722">
        <v>606335470000</v>
      </c>
      <c r="L32" s="722"/>
      <c r="M32" s="725"/>
      <c r="N32" s="104"/>
    </row>
    <row r="33" spans="1:17" ht="15.95" customHeight="1" thickBot="1">
      <c r="A33" s="726" t="s">
        <v>236</v>
      </c>
      <c r="B33" s="727"/>
      <c r="C33" s="727"/>
      <c r="D33" s="727"/>
      <c r="E33" s="728">
        <v>157063962.81999999</v>
      </c>
      <c r="F33" s="728"/>
      <c r="G33" s="728"/>
      <c r="H33" s="728">
        <v>160351468.44</v>
      </c>
      <c r="I33" s="728"/>
      <c r="J33" s="728"/>
      <c r="K33" s="728">
        <v>170599845.5</v>
      </c>
      <c r="L33" s="728"/>
      <c r="M33" s="729"/>
      <c r="Q33" s="557"/>
    </row>
    <row r="34" spans="1:17" ht="15.9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Q34" s="557"/>
    </row>
    <row r="35" spans="1:17" ht="15.9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Q35" s="557"/>
    </row>
    <row r="36" spans="1:17" ht="17.100000000000001" customHeight="1">
      <c r="A36" s="9"/>
      <c r="B36" s="16"/>
      <c r="C36" s="16"/>
      <c r="D36" s="16"/>
      <c r="E36" s="16"/>
      <c r="F36" s="5"/>
      <c r="Q36" s="557"/>
    </row>
    <row r="37" spans="1:17" ht="17.100000000000001" customHeight="1">
      <c r="A37" s="9"/>
      <c r="B37" s="7"/>
      <c r="C37" s="7"/>
      <c r="D37" s="7"/>
      <c r="E37" s="7"/>
      <c r="F37" s="5"/>
      <c r="Q37" s="557"/>
    </row>
    <row r="38" spans="1:17" ht="17.100000000000001" customHeight="1">
      <c r="A38" s="9"/>
      <c r="B38" s="8"/>
      <c r="C38" s="8"/>
      <c r="D38" s="8"/>
      <c r="E38" s="8"/>
      <c r="F38" s="5"/>
      <c r="G38" s="541"/>
      <c r="Q38" s="557"/>
    </row>
    <row r="39" spans="1:17" ht="17.100000000000001" customHeight="1">
      <c r="A39" s="9"/>
      <c r="B39" s="8"/>
      <c r="C39" s="8"/>
      <c r="D39" s="8"/>
      <c r="E39" s="8"/>
      <c r="F39" s="5"/>
      <c r="G39" s="541"/>
    </row>
    <row r="40" spans="1:17" ht="17.100000000000001" customHeight="1">
      <c r="A40" s="9"/>
      <c r="B40" s="8"/>
      <c r="C40" s="8"/>
      <c r="D40" s="8"/>
      <c r="E40" s="8"/>
      <c r="F40" s="5"/>
      <c r="G40" s="542"/>
    </row>
    <row r="41" spans="1:17" ht="17.100000000000001" customHeight="1">
      <c r="A41" s="80"/>
      <c r="B41" s="81"/>
      <c r="C41" s="81"/>
      <c r="D41" s="81"/>
      <c r="E41" s="81"/>
      <c r="F41" s="81"/>
      <c r="G41" s="82"/>
      <c r="H41" s="82"/>
      <c r="I41" s="82"/>
      <c r="J41" s="82"/>
    </row>
    <row r="42" spans="1:17" ht="17.100000000000001" customHeight="1">
      <c r="A42" s="22"/>
      <c r="B42" s="83"/>
      <c r="C42" s="81"/>
      <c r="D42" s="81"/>
      <c r="E42" s="81"/>
      <c r="F42" s="81"/>
      <c r="G42" s="82"/>
      <c r="H42" s="82"/>
      <c r="I42" s="82"/>
      <c r="J42" s="82"/>
    </row>
    <row r="43" spans="1:17" ht="17.100000000000001" customHeight="1">
      <c r="A43" s="22"/>
      <c r="B43" s="83"/>
      <c r="C43" s="81"/>
      <c r="D43" s="81"/>
      <c r="E43" s="81"/>
      <c r="F43" s="81"/>
      <c r="G43" s="82"/>
      <c r="H43" s="82"/>
      <c r="I43" s="82"/>
      <c r="J43" s="82"/>
    </row>
    <row r="44" spans="1:17" ht="11.25" customHeight="1">
      <c r="A44" s="720"/>
      <c r="B44" s="720"/>
      <c r="C44" s="81"/>
      <c r="D44" s="81"/>
      <c r="E44" s="81"/>
      <c r="F44" s="81"/>
      <c r="G44" s="82"/>
      <c r="H44" s="82"/>
      <c r="I44" s="82"/>
      <c r="J44" s="85"/>
    </row>
    <row r="45" spans="1:17" ht="11.25" customHeight="1">
      <c r="A45" s="6"/>
      <c r="B45" s="5"/>
      <c r="C45" s="5"/>
      <c r="D45" s="5"/>
      <c r="E45" s="5"/>
      <c r="F45" s="5"/>
    </row>
    <row r="46" spans="1:17" ht="11.25" customHeight="1">
      <c r="A46" s="6"/>
      <c r="B46" s="5"/>
      <c r="C46" s="5"/>
      <c r="D46" s="5"/>
      <c r="E46" s="5"/>
      <c r="F46" s="5"/>
    </row>
    <row r="47" spans="1:17" ht="11.25" customHeight="1">
      <c r="A47" s="5"/>
      <c r="B47" s="5"/>
      <c r="C47" s="5"/>
      <c r="D47" s="5"/>
      <c r="E47" s="5"/>
      <c r="F47" s="5"/>
    </row>
    <row r="48" spans="1:17" ht="11.25" customHeight="1">
      <c r="A48" s="5"/>
      <c r="B48" s="5"/>
      <c r="C48" s="5"/>
      <c r="D48" s="5"/>
      <c r="E48" s="5"/>
      <c r="F48" s="5"/>
    </row>
    <row r="53" spans="13:13" ht="11.25" customHeight="1">
      <c r="M53" s="354"/>
    </row>
  </sheetData>
  <mergeCells count="41">
    <mergeCell ref="A44:B44"/>
    <mergeCell ref="H31:J31"/>
    <mergeCell ref="H32:J32"/>
    <mergeCell ref="H30:J30"/>
    <mergeCell ref="K31:M31"/>
    <mergeCell ref="E32:G32"/>
    <mergeCell ref="K32:M32"/>
    <mergeCell ref="A32:D32"/>
    <mergeCell ref="A33:D33"/>
    <mergeCell ref="E33:G33"/>
    <mergeCell ref="H33:J33"/>
    <mergeCell ref="K33:M33"/>
    <mergeCell ref="E31:G31"/>
    <mergeCell ref="K29:M29"/>
    <mergeCell ref="A30:D30"/>
    <mergeCell ref="A31:D31"/>
    <mergeCell ref="H29:J29"/>
    <mergeCell ref="E29:G29"/>
    <mergeCell ref="A28:M28"/>
    <mergeCell ref="B10:E10"/>
    <mergeCell ref="A4:M4"/>
    <mergeCell ref="A10:A13"/>
    <mergeCell ref="F10:I10"/>
    <mergeCell ref="J10:M10"/>
    <mergeCell ref="G11:G13"/>
    <mergeCell ref="A1:M1"/>
    <mergeCell ref="K30:M30"/>
    <mergeCell ref="K11:K13"/>
    <mergeCell ref="C11:C13"/>
    <mergeCell ref="A29:D29"/>
    <mergeCell ref="B9:D9"/>
    <mergeCell ref="F9:H9"/>
    <mergeCell ref="J9:L9"/>
    <mergeCell ref="E30:G30"/>
    <mergeCell ref="A2:M2"/>
    <mergeCell ref="A3:M3"/>
    <mergeCell ref="A8:M8"/>
    <mergeCell ref="A7:M7"/>
    <mergeCell ref="A6:M6"/>
    <mergeCell ref="A5:M5"/>
    <mergeCell ref="A25:M27"/>
  </mergeCells>
  <phoneticPr fontId="4" type="noConversion"/>
  <pageMargins left="0.51181102362204722" right="0.47244094488188981" top="0.70866141732283472" bottom="0.51181102362204722" header="0.70866141732283472" footer="0.51181102362204722"/>
  <pageSetup paperSize="9" scale="64" fitToHeight="0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41"/>
  <sheetViews>
    <sheetView topLeftCell="A130" workbookViewId="0">
      <selection activeCell="A53" sqref="A53:B53"/>
    </sheetView>
  </sheetViews>
  <sheetFormatPr defaultRowHeight="11.25"/>
  <cols>
    <col min="1" max="1" width="69.85546875" style="132" customWidth="1"/>
    <col min="2" max="2" width="23.7109375" style="148" customWidth="1"/>
    <col min="3" max="16384" width="9.140625" style="132"/>
  </cols>
  <sheetData>
    <row r="1" spans="1:5" ht="17.25" customHeight="1">
      <c r="A1" s="749"/>
      <c r="B1" s="664"/>
    </row>
    <row r="2" spans="1:5" ht="17.25" customHeight="1">
      <c r="A2" s="664"/>
      <c r="B2" s="664"/>
    </row>
    <row r="3" spans="1:5" ht="17.25" customHeight="1">
      <c r="A3" s="664"/>
      <c r="B3" s="664"/>
    </row>
    <row r="4" spans="1:5" ht="19.5">
      <c r="A4" s="738" t="s">
        <v>345</v>
      </c>
      <c r="B4" s="668"/>
      <c r="C4" s="131"/>
      <c r="D4" s="131"/>
    </row>
    <row r="5" spans="1:5" ht="17.25">
      <c r="A5" s="737" t="s">
        <v>27</v>
      </c>
      <c r="B5" s="736"/>
      <c r="C5" s="131"/>
      <c r="D5" s="131"/>
    </row>
    <row r="6" spans="1:5" ht="17.25">
      <c r="A6" s="735" t="s">
        <v>67</v>
      </c>
      <c r="B6" s="736"/>
      <c r="C6" s="131"/>
      <c r="D6" s="131"/>
    </row>
    <row r="7" spans="1:5" ht="17.25">
      <c r="A7" s="735" t="s">
        <v>159</v>
      </c>
      <c r="B7" s="736"/>
      <c r="C7" s="131"/>
      <c r="D7" s="131"/>
    </row>
    <row r="8" spans="1:5" ht="17.25">
      <c r="A8" s="742" t="s">
        <v>390</v>
      </c>
      <c r="B8" s="736"/>
      <c r="C8" s="131"/>
      <c r="D8" s="131"/>
    </row>
    <row r="9" spans="1:5" ht="17.25">
      <c r="A9" s="741">
        <v>2021</v>
      </c>
      <c r="B9" s="736"/>
      <c r="C9" s="131"/>
      <c r="D9" s="131"/>
    </row>
    <row r="10" spans="1:5" ht="21.75" customHeight="1">
      <c r="A10" s="757" t="s">
        <v>453</v>
      </c>
      <c r="B10" s="666"/>
      <c r="C10" s="551"/>
      <c r="D10" s="551"/>
      <c r="E10" s="552"/>
    </row>
    <row r="11" spans="1:5" ht="13.5" thickBot="1">
      <c r="A11" s="758" t="s">
        <v>303</v>
      </c>
      <c r="B11" s="759"/>
      <c r="C11" s="131"/>
      <c r="D11" s="131"/>
    </row>
    <row r="12" spans="1:5" ht="13.5" customHeight="1" thickBot="1">
      <c r="A12" s="732" t="s">
        <v>304</v>
      </c>
      <c r="B12" s="733"/>
      <c r="C12" s="131"/>
      <c r="D12" s="131"/>
    </row>
    <row r="13" spans="1:5" ht="12" customHeight="1" thickBot="1">
      <c r="A13" s="319" t="s">
        <v>137</v>
      </c>
      <c r="B13" s="310" t="s">
        <v>338</v>
      </c>
      <c r="C13" s="134"/>
      <c r="D13" s="133"/>
    </row>
    <row r="14" spans="1:5" ht="12.75" customHeight="1">
      <c r="A14" s="320" t="s">
        <v>132</v>
      </c>
      <c r="B14" s="321">
        <v>180890916.34999999</v>
      </c>
      <c r="C14" s="133"/>
      <c r="D14" s="131"/>
    </row>
    <row r="15" spans="1:5" ht="12.75">
      <c r="A15" s="322" t="s">
        <v>305</v>
      </c>
      <c r="B15" s="323">
        <v>27983273.91</v>
      </c>
      <c r="C15" s="133"/>
      <c r="D15" s="131"/>
    </row>
    <row r="16" spans="1:5" ht="12.75">
      <c r="A16" s="322" t="s">
        <v>238</v>
      </c>
      <c r="B16" s="323">
        <v>6944930</v>
      </c>
      <c r="C16" s="133"/>
    </row>
    <row r="17" spans="1:3" ht="12.75">
      <c r="A17" s="322" t="s">
        <v>239</v>
      </c>
      <c r="B17" s="323">
        <v>6404577.9400000004</v>
      </c>
      <c r="C17" s="133"/>
    </row>
    <row r="18" spans="1:3" ht="12.75">
      <c r="A18" s="322" t="s">
        <v>240</v>
      </c>
      <c r="B18" s="323">
        <v>4626295.58</v>
      </c>
      <c r="C18" s="133"/>
    </row>
    <row r="19" spans="1:3" ht="12.75">
      <c r="A19" s="322" t="s">
        <v>241</v>
      </c>
      <c r="B19" s="323">
        <v>4441214.97</v>
      </c>
      <c r="C19" s="133"/>
    </row>
    <row r="20" spans="1:3" ht="12.75">
      <c r="A20" s="322" t="s">
        <v>242</v>
      </c>
      <c r="B20" s="323">
        <v>5394476</v>
      </c>
      <c r="C20" s="133"/>
    </row>
    <row r="21" spans="1:3" ht="12.75">
      <c r="A21" s="322" t="s">
        <v>243</v>
      </c>
      <c r="B21" s="323">
        <v>3719185</v>
      </c>
      <c r="C21" s="133"/>
    </row>
    <row r="22" spans="1:3" ht="12.75">
      <c r="A22" s="322" t="s">
        <v>306</v>
      </c>
      <c r="B22" s="323">
        <v>10280605.310000001</v>
      </c>
      <c r="C22" s="133"/>
    </row>
    <row r="23" spans="1:3" ht="12.75">
      <c r="A23" s="322" t="s">
        <v>307</v>
      </c>
      <c r="B23" s="323">
        <v>10228578.949999999</v>
      </c>
      <c r="C23" s="133"/>
    </row>
    <row r="24" spans="1:3" ht="12.75">
      <c r="A24" s="322" t="s">
        <v>308</v>
      </c>
      <c r="B24" s="323">
        <v>52026.36</v>
      </c>
      <c r="C24" s="133"/>
    </row>
    <row r="25" spans="1:3" ht="12.75">
      <c r="A25" s="322" t="s">
        <v>26</v>
      </c>
      <c r="B25" s="323">
        <v>131820825.48999999</v>
      </c>
      <c r="C25" s="133"/>
    </row>
    <row r="26" spans="1:3" ht="12.75">
      <c r="A26" s="322" t="s">
        <v>244</v>
      </c>
      <c r="B26" s="323">
        <v>44420722.649999999</v>
      </c>
      <c r="C26" s="133"/>
    </row>
    <row r="27" spans="1:3" ht="12.75">
      <c r="A27" s="322" t="s">
        <v>245</v>
      </c>
      <c r="B27" s="323">
        <v>48827060.829999998</v>
      </c>
      <c r="C27" s="133"/>
    </row>
    <row r="28" spans="1:3" ht="12.75">
      <c r="A28" s="322" t="s">
        <v>246</v>
      </c>
      <c r="B28" s="323">
        <v>4263045.0999999996</v>
      </c>
      <c r="C28" s="133"/>
    </row>
    <row r="29" spans="1:3" ht="12.75">
      <c r="A29" s="322" t="s">
        <v>247</v>
      </c>
      <c r="B29" s="323">
        <v>0</v>
      </c>
      <c r="C29" s="133"/>
    </row>
    <row r="30" spans="1:3" ht="12.75">
      <c r="A30" s="322" t="s">
        <v>248</v>
      </c>
      <c r="B30" s="323">
        <v>203566.6</v>
      </c>
      <c r="C30" s="133"/>
    </row>
    <row r="31" spans="1:3" ht="12.75">
      <c r="A31" s="322" t="s">
        <v>249</v>
      </c>
      <c r="B31" s="323">
        <v>1446536.13</v>
      </c>
      <c r="C31" s="133"/>
    </row>
    <row r="32" spans="1:3" ht="12.75">
      <c r="A32" s="322" t="s">
        <v>250</v>
      </c>
      <c r="B32" s="323">
        <v>14500000</v>
      </c>
      <c r="C32" s="133"/>
    </row>
    <row r="33" spans="1:4" ht="12.75">
      <c r="A33" s="322" t="s">
        <v>251</v>
      </c>
      <c r="B33" s="323">
        <v>18159904.280000001</v>
      </c>
      <c r="C33" s="133"/>
    </row>
    <row r="34" spans="1:4" ht="12.75">
      <c r="A34" s="322" t="s">
        <v>15</v>
      </c>
      <c r="B34" s="323">
        <v>7087026.6399999997</v>
      </c>
      <c r="C34" s="133"/>
    </row>
    <row r="35" spans="1:4" ht="12.75">
      <c r="A35" s="322" t="s">
        <v>309</v>
      </c>
      <c r="B35" s="323">
        <v>0</v>
      </c>
      <c r="C35" s="133"/>
    </row>
    <row r="36" spans="1:4" ht="12.75">
      <c r="A36" s="322" t="s">
        <v>310</v>
      </c>
      <c r="B36" s="323">
        <v>7087026.6399999997</v>
      </c>
      <c r="C36" s="133"/>
    </row>
    <row r="37" spans="1:4" ht="12.75">
      <c r="A37" s="322" t="s">
        <v>311</v>
      </c>
      <c r="B37" s="323">
        <v>170662337.40000001</v>
      </c>
      <c r="C37" s="133"/>
    </row>
    <row r="38" spans="1:4" ht="12.75">
      <c r="A38" s="322" t="s">
        <v>312</v>
      </c>
      <c r="B38" s="323">
        <v>39523839.200000003</v>
      </c>
      <c r="C38" s="133"/>
    </row>
    <row r="39" spans="1:4" ht="12.75">
      <c r="A39" s="322" t="s">
        <v>313</v>
      </c>
      <c r="B39" s="323">
        <v>24080000</v>
      </c>
      <c r="C39" s="133"/>
    </row>
    <row r="40" spans="1:4" ht="12.75">
      <c r="A40" s="322" t="s">
        <v>314</v>
      </c>
      <c r="B40" s="323">
        <v>5000</v>
      </c>
      <c r="C40" s="133"/>
    </row>
    <row r="41" spans="1:4" ht="12.75">
      <c r="A41" s="322" t="s">
        <v>315</v>
      </c>
      <c r="B41" s="323">
        <v>411130</v>
      </c>
      <c r="C41" s="136"/>
    </row>
    <row r="42" spans="1:4" ht="12.75">
      <c r="A42" s="322" t="s">
        <v>316</v>
      </c>
      <c r="B42" s="323">
        <v>0</v>
      </c>
      <c r="C42" s="136"/>
    </row>
    <row r="43" spans="1:4" ht="12.75">
      <c r="A43" s="322" t="s">
        <v>389</v>
      </c>
      <c r="B43" s="323">
        <v>0</v>
      </c>
      <c r="C43" s="136"/>
    </row>
    <row r="44" spans="1:4" ht="12.75">
      <c r="A44" s="322" t="s">
        <v>317</v>
      </c>
      <c r="B44" s="323">
        <v>411130</v>
      </c>
      <c r="C44" s="136"/>
    </row>
    <row r="45" spans="1:4" ht="12.75">
      <c r="A45" s="322" t="s">
        <v>16</v>
      </c>
      <c r="B45" s="323">
        <v>15027709.199999999</v>
      </c>
      <c r="C45" s="133"/>
    </row>
    <row r="46" spans="1:4" ht="12.75">
      <c r="A46" s="322" t="s">
        <v>13</v>
      </c>
      <c r="B46" s="323">
        <v>601000</v>
      </c>
      <c r="C46" s="133"/>
    </row>
    <row r="47" spans="1:4" ht="12.75">
      <c r="A47" s="322" t="s">
        <v>14</v>
      </c>
      <c r="B47" s="323">
        <v>14426709.199999999</v>
      </c>
      <c r="C47" s="133"/>
    </row>
    <row r="48" spans="1:4" ht="12.75">
      <c r="A48" s="322" t="s">
        <v>63</v>
      </c>
      <c r="B48" s="323">
        <f>+B49+B50</f>
        <v>0</v>
      </c>
      <c r="C48" s="133"/>
      <c r="D48" s="131"/>
    </row>
    <row r="49" spans="1:4" ht="12.75">
      <c r="A49" s="322" t="s">
        <v>318</v>
      </c>
      <c r="B49" s="323">
        <v>0</v>
      </c>
      <c r="C49" s="133"/>
      <c r="D49" s="131"/>
    </row>
    <row r="50" spans="1:4" ht="12.75">
      <c r="A50" s="322" t="s">
        <v>319</v>
      </c>
      <c r="B50" s="323">
        <v>0</v>
      </c>
      <c r="C50" s="133"/>
      <c r="D50" s="131"/>
    </row>
    <row r="51" spans="1:4" ht="13.5" thickBot="1">
      <c r="A51" s="324" t="s">
        <v>320</v>
      </c>
      <c r="B51" s="325">
        <v>15438839.199999999</v>
      </c>
      <c r="C51" s="133"/>
      <c r="D51" s="131"/>
    </row>
    <row r="52" spans="1:4" ht="13.5" thickBot="1">
      <c r="A52" s="302" t="s">
        <v>321</v>
      </c>
      <c r="B52" s="303">
        <f>+B37+B51</f>
        <v>186101176.59999999</v>
      </c>
      <c r="C52" s="137"/>
      <c r="D52" s="131"/>
    </row>
    <row r="53" spans="1:4" ht="99.75" customHeight="1">
      <c r="A53" s="739"/>
      <c r="B53" s="740"/>
      <c r="C53" s="133"/>
      <c r="D53" s="131"/>
    </row>
    <row r="54" spans="1:4" ht="19.5">
      <c r="A54" s="738" t="s">
        <v>345</v>
      </c>
      <c r="B54" s="668"/>
      <c r="C54" s="133"/>
      <c r="D54" s="131"/>
    </row>
    <row r="55" spans="1:4" ht="17.25">
      <c r="A55" s="737" t="s">
        <v>27</v>
      </c>
      <c r="B55" s="736"/>
      <c r="C55" s="133"/>
      <c r="D55" s="131"/>
    </row>
    <row r="56" spans="1:4" ht="15" customHeight="1">
      <c r="A56" s="735" t="s">
        <v>67</v>
      </c>
      <c r="B56" s="736"/>
      <c r="C56" s="133"/>
      <c r="D56" s="131"/>
    </row>
    <row r="57" spans="1:4" ht="15" customHeight="1">
      <c r="A57" s="735" t="s">
        <v>159</v>
      </c>
      <c r="B57" s="736"/>
      <c r="C57" s="133"/>
      <c r="D57" s="131"/>
    </row>
    <row r="58" spans="1:4" ht="17.25">
      <c r="A58" s="742" t="s">
        <v>390</v>
      </c>
      <c r="B58" s="736"/>
      <c r="C58" s="133"/>
      <c r="D58" s="131"/>
    </row>
    <row r="59" spans="1:4" ht="15" customHeight="1">
      <c r="A59" s="741">
        <v>2021</v>
      </c>
      <c r="B59" s="736"/>
      <c r="C59" s="133"/>
      <c r="D59" s="131"/>
    </row>
    <row r="60" spans="1:4" ht="6.95" customHeight="1" thickBot="1">
      <c r="A60" s="741"/>
      <c r="B60" s="736"/>
      <c r="C60" s="133"/>
      <c r="D60" s="131"/>
    </row>
    <row r="61" spans="1:4" ht="12" customHeight="1" thickBot="1">
      <c r="A61" s="319" t="s">
        <v>138</v>
      </c>
      <c r="B61" s="301" t="s">
        <v>338</v>
      </c>
      <c r="C61" s="138"/>
      <c r="D61" s="133"/>
    </row>
    <row r="62" spans="1:4" ht="12.75">
      <c r="A62" s="320" t="s">
        <v>322</v>
      </c>
      <c r="B62" s="326">
        <v>161247644.30000001</v>
      </c>
      <c r="C62" s="133"/>
      <c r="D62" s="131"/>
    </row>
    <row r="63" spans="1:4" ht="12.75">
      <c r="A63" s="322" t="s">
        <v>64</v>
      </c>
      <c r="B63" s="327">
        <v>77216353.719999999</v>
      </c>
      <c r="C63" s="133"/>
      <c r="D63" s="131"/>
    </row>
    <row r="64" spans="1:4" ht="12.75">
      <c r="A64" s="322" t="s">
        <v>323</v>
      </c>
      <c r="B64" s="327">
        <v>1924000</v>
      </c>
      <c r="C64" s="133"/>
      <c r="D64" s="131"/>
    </row>
    <row r="65" spans="1:4" ht="12.75">
      <c r="A65" s="322" t="s">
        <v>65</v>
      </c>
      <c r="B65" s="327">
        <v>82107290.579999998</v>
      </c>
      <c r="C65" s="133"/>
      <c r="D65" s="131"/>
    </row>
    <row r="66" spans="1:4" ht="12.75">
      <c r="A66" s="322" t="s">
        <v>324</v>
      </c>
      <c r="B66" s="327">
        <v>159323644.30000001</v>
      </c>
      <c r="C66" s="133"/>
      <c r="D66" s="131"/>
    </row>
    <row r="67" spans="1:4" ht="12.75">
      <c r="A67" s="322" t="s">
        <v>325</v>
      </c>
      <c r="B67" s="327">
        <v>58909211.420000002</v>
      </c>
      <c r="C67" s="133"/>
      <c r="D67" s="131"/>
    </row>
    <row r="68" spans="1:4" ht="12.75">
      <c r="A68" s="322" t="s">
        <v>18</v>
      </c>
      <c r="B68" s="327">
        <v>44232581.420000002</v>
      </c>
      <c r="C68" s="133"/>
      <c r="D68" s="131"/>
    </row>
    <row r="69" spans="1:4" ht="12.75">
      <c r="A69" s="322" t="s">
        <v>5</v>
      </c>
      <c r="B69" s="327">
        <v>0</v>
      </c>
      <c r="C69" s="133"/>
      <c r="D69" s="131"/>
    </row>
    <row r="70" spans="1:4" ht="12.75">
      <c r="A70" s="322" t="s">
        <v>326</v>
      </c>
      <c r="B70" s="327">
        <v>0</v>
      </c>
      <c r="C70" s="133"/>
      <c r="D70" s="131"/>
    </row>
    <row r="71" spans="1:4" ht="12.75">
      <c r="A71" s="322" t="s">
        <v>327</v>
      </c>
      <c r="B71" s="327">
        <v>0</v>
      </c>
      <c r="C71" s="133"/>
      <c r="D71" s="131"/>
    </row>
    <row r="72" spans="1:4" ht="12.75">
      <c r="A72" s="322" t="s">
        <v>328</v>
      </c>
      <c r="B72" s="327">
        <v>0</v>
      </c>
      <c r="C72" s="133"/>
      <c r="D72" s="131"/>
    </row>
    <row r="73" spans="1:4" ht="12.75">
      <c r="A73" s="322" t="s">
        <v>17</v>
      </c>
      <c r="B73" s="327">
        <v>0</v>
      </c>
      <c r="C73" s="133"/>
      <c r="D73" s="131"/>
    </row>
    <row r="74" spans="1:4" ht="12.75">
      <c r="A74" s="322" t="s">
        <v>329</v>
      </c>
      <c r="B74" s="327">
        <v>14676630</v>
      </c>
      <c r="C74" s="133"/>
      <c r="D74" s="131"/>
    </row>
    <row r="75" spans="1:4" ht="12.75">
      <c r="A75" s="322" t="s">
        <v>330</v>
      </c>
      <c r="B75" s="327">
        <v>44232581.420000002</v>
      </c>
      <c r="C75" s="133"/>
      <c r="D75" s="131"/>
    </row>
    <row r="76" spans="1:4" ht="13.5" thickBot="1">
      <c r="A76" s="324" t="s">
        <v>331</v>
      </c>
      <c r="B76" s="328">
        <v>455000</v>
      </c>
      <c r="C76" s="139"/>
      <c r="D76" s="131"/>
    </row>
    <row r="77" spans="1:4" ht="13.5" thickBot="1">
      <c r="A77" s="316" t="s">
        <v>332</v>
      </c>
      <c r="B77" s="317">
        <f>+B66+B75+B76</f>
        <v>204011225.72000003</v>
      </c>
      <c r="C77" s="135"/>
      <c r="D77" s="133"/>
    </row>
    <row r="78" spans="1:4" ht="13.5" thickBot="1">
      <c r="A78" s="751"/>
      <c r="B78" s="752"/>
      <c r="C78" s="133"/>
      <c r="D78" s="133"/>
    </row>
    <row r="79" spans="1:4" ht="13.5" thickBot="1">
      <c r="A79" s="315" t="s">
        <v>339</v>
      </c>
      <c r="B79" s="318">
        <v>2084273.2</v>
      </c>
      <c r="C79" s="139"/>
      <c r="D79" s="133"/>
    </row>
    <row r="80" spans="1:4" ht="13.5" thickBot="1">
      <c r="A80" s="745"/>
      <c r="B80" s="746"/>
      <c r="C80" s="139"/>
      <c r="D80" s="133"/>
    </row>
    <row r="81" spans="1:249">
      <c r="A81" s="753" t="s">
        <v>333</v>
      </c>
      <c r="B81" s="755" t="s">
        <v>338</v>
      </c>
      <c r="C81" s="135"/>
      <c r="D81" s="133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</row>
    <row r="82" spans="1:249" ht="13.5" customHeight="1" thickBot="1">
      <c r="A82" s="754"/>
      <c r="B82" s="756"/>
      <c r="C82" s="135"/>
      <c r="D82" s="133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</row>
    <row r="83" spans="1:249" ht="12.75" customHeight="1">
      <c r="A83" s="320" t="s">
        <v>334</v>
      </c>
      <c r="B83" s="326">
        <v>378550.17</v>
      </c>
      <c r="C83" s="133"/>
      <c r="D83" s="133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</row>
    <row r="84" spans="1:249" ht="13.5" customHeight="1" thickBot="1">
      <c r="A84" s="322" t="s">
        <v>335</v>
      </c>
      <c r="B84" s="327">
        <v>79630.259999999995</v>
      </c>
      <c r="C84" s="133"/>
      <c r="D84" s="133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</row>
    <row r="85" spans="1:249" ht="13.5" thickBot="1">
      <c r="A85" s="315" t="s">
        <v>336</v>
      </c>
      <c r="B85" s="318">
        <f>+B79+B83-B84</f>
        <v>2383193.1100000003</v>
      </c>
      <c r="C85" s="135"/>
      <c r="D85" s="133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</row>
    <row r="86" spans="1:249" ht="13.5" thickBot="1">
      <c r="A86" s="747"/>
      <c r="B86" s="748"/>
      <c r="C86" s="133"/>
      <c r="D86" s="133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  <c r="GH86" s="131"/>
      <c r="GI86" s="131"/>
      <c r="GJ86" s="131"/>
      <c r="GK86" s="131"/>
      <c r="GL86" s="131"/>
      <c r="GM86" s="131"/>
      <c r="GN86" s="131"/>
      <c r="GO86" s="131"/>
      <c r="GP86" s="131"/>
      <c r="GQ86" s="131"/>
      <c r="GR86" s="131"/>
      <c r="GS86" s="131"/>
      <c r="GT86" s="131"/>
      <c r="GU86" s="131"/>
      <c r="GV86" s="131"/>
      <c r="GW86" s="131"/>
      <c r="GX86" s="131"/>
      <c r="GY86" s="131"/>
      <c r="GZ86" s="131"/>
      <c r="HA86" s="131"/>
      <c r="HB86" s="131"/>
      <c r="HC86" s="131"/>
      <c r="HD86" s="131"/>
      <c r="HE86" s="131"/>
      <c r="HF86" s="131"/>
      <c r="HG86" s="131"/>
      <c r="HH86" s="131"/>
      <c r="HI86" s="131"/>
      <c r="HJ86" s="131"/>
      <c r="HK86" s="131"/>
      <c r="HL86" s="131"/>
      <c r="HM86" s="131"/>
      <c r="HN86" s="131"/>
      <c r="HO86" s="131"/>
      <c r="HP86" s="131"/>
      <c r="HQ86" s="131"/>
      <c r="HR86" s="131"/>
      <c r="HS86" s="131"/>
      <c r="HT86" s="131"/>
      <c r="HU86" s="131"/>
      <c r="HV86" s="131"/>
      <c r="HW86" s="131"/>
      <c r="HX86" s="131"/>
      <c r="HY86" s="131"/>
      <c r="HZ86" s="131"/>
      <c r="IA86" s="131"/>
      <c r="IB86" s="131"/>
      <c r="IC86" s="131"/>
      <c r="ID86" s="131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</row>
    <row r="87" spans="1:249" ht="13.5" thickBot="1">
      <c r="A87" s="732" t="s">
        <v>289</v>
      </c>
      <c r="B87" s="733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  <c r="HQ87" s="136"/>
      <c r="HR87" s="136"/>
      <c r="HS87" s="136"/>
      <c r="HT87" s="136"/>
      <c r="HU87" s="136"/>
      <c r="HV87" s="136"/>
      <c r="HW87" s="136"/>
      <c r="HX87" s="136"/>
      <c r="HY87" s="136"/>
      <c r="HZ87" s="136"/>
      <c r="IA87" s="136"/>
      <c r="IB87" s="136"/>
      <c r="IC87" s="136"/>
      <c r="ID87" s="136"/>
      <c r="IE87" s="136"/>
      <c r="IF87" s="136"/>
      <c r="IG87" s="136"/>
      <c r="IH87" s="136"/>
      <c r="II87" s="136"/>
      <c r="IJ87" s="136"/>
      <c r="IK87" s="136"/>
      <c r="IL87" s="136"/>
      <c r="IM87" s="136"/>
      <c r="IN87" s="136"/>
      <c r="IO87" s="136"/>
    </row>
    <row r="88" spans="1:249" ht="13.5" thickBot="1">
      <c r="A88" s="750"/>
      <c r="B88" s="748"/>
    </row>
    <row r="89" spans="1:249" ht="12" customHeight="1" thickBot="1">
      <c r="A89" s="305" t="s">
        <v>290</v>
      </c>
      <c r="B89" s="301" t="s">
        <v>338</v>
      </c>
    </row>
    <row r="90" spans="1:249" ht="12.75" customHeight="1">
      <c r="A90" s="329" t="s">
        <v>291</v>
      </c>
      <c r="B90" s="330">
        <v>62915682</v>
      </c>
    </row>
    <row r="91" spans="1:249" ht="12.75">
      <c r="A91" s="550" t="s">
        <v>292</v>
      </c>
      <c r="B91" s="332">
        <v>2135495.62</v>
      </c>
    </row>
    <row r="92" spans="1:249" ht="12.75">
      <c r="A92" s="331" t="s">
        <v>293</v>
      </c>
      <c r="B92" s="332">
        <v>2135495.62</v>
      </c>
    </row>
    <row r="93" spans="1:249" ht="12.75">
      <c r="A93" s="331" t="s">
        <v>294</v>
      </c>
      <c r="B93" s="332">
        <v>14169058.51</v>
      </c>
    </row>
    <row r="94" spans="1:249" ht="12.75">
      <c r="A94" s="331" t="s">
        <v>391</v>
      </c>
      <c r="B94" s="332">
        <v>12033562.890000001</v>
      </c>
    </row>
    <row r="95" spans="1:249" ht="12.75">
      <c r="A95" s="331" t="s">
        <v>295</v>
      </c>
      <c r="B95" s="332">
        <v>0</v>
      </c>
    </row>
    <row r="96" spans="1:249" ht="13.5" customHeight="1" thickBot="1">
      <c r="A96" s="333" t="s">
        <v>484</v>
      </c>
      <c r="B96" s="334">
        <v>60780186.380000003</v>
      </c>
    </row>
    <row r="97" spans="1:7" ht="13.5" customHeight="1" thickBot="1">
      <c r="A97" s="313" t="s">
        <v>340</v>
      </c>
      <c r="B97" s="311">
        <v>63562171.670000002</v>
      </c>
    </row>
    <row r="98" spans="1:7" ht="13.5" customHeight="1" thickBot="1">
      <c r="A98" s="314" t="s">
        <v>296</v>
      </c>
      <c r="B98" s="312">
        <f>+B97-B96</f>
        <v>2781985.2899999991</v>
      </c>
    </row>
    <row r="99" spans="1:7" ht="13.5" thickBot="1">
      <c r="A99" s="743"/>
      <c r="B99" s="744"/>
    </row>
    <row r="100" spans="1:7" ht="12.75" customHeight="1" thickBot="1">
      <c r="A100" s="305" t="s">
        <v>297</v>
      </c>
      <c r="B100" s="301" t="s">
        <v>338</v>
      </c>
    </row>
    <row r="101" spans="1:7" ht="12.75">
      <c r="A101" s="335" t="s">
        <v>298</v>
      </c>
      <c r="B101" s="326">
        <v>6256808.4000000004</v>
      </c>
    </row>
    <row r="102" spans="1:7" ht="12.75">
      <c r="A102" s="336" t="s">
        <v>341</v>
      </c>
      <c r="B102" s="337">
        <v>0</v>
      </c>
    </row>
    <row r="103" spans="1:7" ht="12.75">
      <c r="A103" s="336" t="s">
        <v>299</v>
      </c>
      <c r="B103" s="327">
        <v>0</v>
      </c>
    </row>
    <row r="104" spans="1:7" ht="13.5" thickBot="1">
      <c r="A104" s="338" t="s">
        <v>300</v>
      </c>
      <c r="B104" s="328">
        <v>0</v>
      </c>
    </row>
    <row r="105" spans="1:7" ht="13.5" customHeight="1" thickBot="1">
      <c r="A105" s="307" t="s">
        <v>301</v>
      </c>
      <c r="B105" s="306">
        <v>-3474823.11</v>
      </c>
    </row>
    <row r="106" spans="1:7" ht="13.5" thickBot="1">
      <c r="A106" s="308"/>
      <c r="B106" s="309"/>
    </row>
    <row r="107" spans="1:7" ht="13.5" customHeight="1" thickBot="1">
      <c r="A107" s="304" t="s">
        <v>302</v>
      </c>
      <c r="B107" s="306">
        <v>-3773743.02</v>
      </c>
    </row>
    <row r="108" spans="1:7">
      <c r="A108" s="481" t="s">
        <v>485</v>
      </c>
    </row>
    <row r="109" spans="1:7" s="552" customFormat="1" ht="28.5" customHeight="1">
      <c r="A109" s="734"/>
      <c r="B109" s="734"/>
    </row>
    <row r="110" spans="1:7" ht="20.25" customHeight="1">
      <c r="A110" s="191"/>
      <c r="B110" s="355"/>
    </row>
    <row r="111" spans="1:7">
      <c r="A111" s="130"/>
    </row>
    <row r="112" spans="1:7">
      <c r="A112" s="731"/>
      <c r="B112" s="731"/>
      <c r="C112" s="731"/>
      <c r="D112" s="731"/>
      <c r="E112" s="731"/>
      <c r="F112" s="731"/>
      <c r="G112" s="731"/>
    </row>
    <row r="114" spans="1:5">
      <c r="A114" s="149"/>
      <c r="B114" s="150"/>
      <c r="C114" s="149"/>
      <c r="D114" s="149"/>
      <c r="E114" s="149"/>
    </row>
    <row r="115" spans="1:5">
      <c r="A115" s="149"/>
      <c r="B115" s="150"/>
      <c r="C115" s="149"/>
      <c r="D115" s="149"/>
      <c r="E115" s="149"/>
    </row>
    <row r="116" spans="1:5">
      <c r="A116" s="149"/>
      <c r="B116" s="150"/>
      <c r="C116" s="149"/>
      <c r="D116" s="149"/>
      <c r="E116" s="149"/>
    </row>
    <row r="117" spans="1:5">
      <c r="A117" s="151"/>
      <c r="B117" s="150"/>
      <c r="C117" s="149"/>
      <c r="D117" s="149"/>
      <c r="E117" s="149"/>
    </row>
    <row r="118" spans="1:5">
      <c r="A118" s="151"/>
      <c r="B118" s="150"/>
      <c r="C118" s="149"/>
      <c r="D118" s="149"/>
      <c r="E118" s="149"/>
    </row>
    <row r="119" spans="1:5">
      <c r="A119" s="152"/>
      <c r="B119" s="150"/>
      <c r="C119" s="149"/>
      <c r="D119" s="149"/>
      <c r="E119" s="149"/>
    </row>
    <row r="120" spans="1:5">
      <c r="A120" s="153"/>
      <c r="B120" s="150"/>
      <c r="C120" s="149"/>
      <c r="D120" s="149"/>
      <c r="E120" s="149"/>
    </row>
    <row r="121" spans="1:5">
      <c r="A121" s="149"/>
      <c r="B121" s="150"/>
      <c r="C121" s="149"/>
      <c r="D121" s="149"/>
      <c r="E121" s="149"/>
    </row>
    <row r="122" spans="1:5">
      <c r="A122" s="149"/>
      <c r="B122" s="150"/>
      <c r="C122" s="149"/>
      <c r="D122" s="149"/>
      <c r="E122" s="149"/>
    </row>
    <row r="123" spans="1:5">
      <c r="A123" s="149"/>
      <c r="B123" s="150"/>
      <c r="C123" s="149"/>
      <c r="D123" s="149"/>
      <c r="E123" s="149"/>
    </row>
    <row r="124" spans="1:5">
      <c r="A124" s="149"/>
      <c r="B124" s="150"/>
      <c r="C124" s="149"/>
      <c r="D124" s="149"/>
      <c r="E124" s="149"/>
    </row>
    <row r="125" spans="1:5">
      <c r="A125" s="149"/>
      <c r="B125" s="150"/>
      <c r="C125" s="149"/>
      <c r="D125" s="149"/>
      <c r="E125" s="149"/>
    </row>
    <row r="126" spans="1:5">
      <c r="A126" s="154"/>
      <c r="B126" s="155"/>
      <c r="C126" s="154"/>
      <c r="D126" s="154"/>
      <c r="E126" s="154"/>
    </row>
    <row r="127" spans="1:5">
      <c r="A127" s="154"/>
      <c r="B127" s="155"/>
      <c r="C127" s="154"/>
      <c r="D127" s="154"/>
      <c r="E127" s="154"/>
    </row>
    <row r="128" spans="1:5">
      <c r="A128" s="154"/>
      <c r="B128" s="156"/>
      <c r="C128" s="149"/>
      <c r="D128" s="154"/>
      <c r="E128" s="154"/>
    </row>
    <row r="129" spans="1:5">
      <c r="A129" s="730"/>
      <c r="B129" s="730"/>
      <c r="C129" s="154"/>
      <c r="D129" s="154"/>
      <c r="E129" s="154"/>
    </row>
    <row r="130" spans="1:5">
      <c r="A130" s="149"/>
      <c r="B130" s="149"/>
      <c r="C130" s="149"/>
      <c r="D130" s="149"/>
      <c r="E130" s="149"/>
    </row>
    <row r="131" spans="1:5">
      <c r="A131" s="149"/>
      <c r="B131" s="150"/>
      <c r="C131" s="149"/>
      <c r="D131" s="149"/>
      <c r="E131" s="149"/>
    </row>
    <row r="132" spans="1:5">
      <c r="A132" s="149"/>
      <c r="B132" s="150"/>
      <c r="C132" s="149"/>
      <c r="D132" s="149"/>
      <c r="E132" s="149"/>
    </row>
    <row r="133" spans="1:5">
      <c r="A133" s="149"/>
      <c r="B133" s="150"/>
      <c r="C133" s="149"/>
      <c r="D133" s="149"/>
      <c r="E133" s="149"/>
    </row>
    <row r="134" spans="1:5">
      <c r="A134" s="149"/>
      <c r="B134" s="149"/>
      <c r="C134" s="149"/>
      <c r="D134" s="149"/>
      <c r="E134" s="149"/>
    </row>
    <row r="135" spans="1:5">
      <c r="A135" s="149"/>
      <c r="B135" s="157"/>
      <c r="C135" s="149"/>
      <c r="D135" s="149"/>
      <c r="E135" s="149"/>
    </row>
    <row r="136" spans="1:5">
      <c r="A136" s="149"/>
      <c r="B136" s="149"/>
      <c r="C136" s="149"/>
      <c r="D136" s="149"/>
      <c r="E136" s="149"/>
    </row>
    <row r="137" spans="1:5">
      <c r="A137" s="149"/>
      <c r="B137" s="149"/>
      <c r="C137" s="149"/>
      <c r="D137" s="149"/>
      <c r="E137" s="149"/>
    </row>
    <row r="138" spans="1:5">
      <c r="A138" s="149"/>
      <c r="B138" s="149"/>
      <c r="C138" s="149"/>
      <c r="D138" s="149"/>
      <c r="E138" s="149"/>
    </row>
    <row r="139" spans="1:5">
      <c r="A139" s="149"/>
      <c r="B139" s="149"/>
      <c r="C139" s="149"/>
      <c r="D139" s="149"/>
      <c r="E139" s="149"/>
    </row>
    <row r="140" spans="1:5">
      <c r="A140" s="149"/>
      <c r="B140" s="149"/>
      <c r="C140" s="149"/>
      <c r="D140" s="149"/>
      <c r="E140" s="149"/>
    </row>
    <row r="141" spans="1:5">
      <c r="A141" s="149"/>
      <c r="B141" s="149"/>
      <c r="C141" s="149"/>
      <c r="D141" s="149"/>
      <c r="E141" s="149"/>
    </row>
  </sheetData>
  <mergeCells count="29">
    <mergeCell ref="A88:B88"/>
    <mergeCell ref="A8:B8"/>
    <mergeCell ref="A78:B78"/>
    <mergeCell ref="A81:A82"/>
    <mergeCell ref="B81:B82"/>
    <mergeCell ref="A10:B10"/>
    <mergeCell ref="A11:B11"/>
    <mergeCell ref="A9:B9"/>
    <mergeCell ref="A1:B3"/>
    <mergeCell ref="A4:B4"/>
    <mergeCell ref="A5:B5"/>
    <mergeCell ref="A6:B6"/>
    <mergeCell ref="A7:B7"/>
    <mergeCell ref="A129:B129"/>
    <mergeCell ref="A112:G112"/>
    <mergeCell ref="A12:B12"/>
    <mergeCell ref="A87:B87"/>
    <mergeCell ref="A109:B109"/>
    <mergeCell ref="A56:B56"/>
    <mergeCell ref="A55:B55"/>
    <mergeCell ref="A54:B54"/>
    <mergeCell ref="A53:B53"/>
    <mergeCell ref="A60:B60"/>
    <mergeCell ref="A59:B59"/>
    <mergeCell ref="A58:B58"/>
    <mergeCell ref="A57:B57"/>
    <mergeCell ref="A99:B99"/>
    <mergeCell ref="A80:B80"/>
    <mergeCell ref="A86:B86"/>
  </mergeCells>
  <printOptions horizontalCentered="1" verticalCentered="1"/>
  <pageMargins left="0.59055118110236227" right="0.27559055118110237" top="0.59055118110236227" bottom="0.31496062992125984" header="0.31496062992125984" footer="0.70866141732283472"/>
  <pageSetup paperSize="9" fitToHeight="0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5"/>
  <dimension ref="A1:J31"/>
  <sheetViews>
    <sheetView zoomScaleSheetLayoutView="100" workbookViewId="0">
      <selection activeCell="A24" sqref="A24:I24"/>
    </sheetView>
  </sheetViews>
  <sheetFormatPr defaultColWidth="25.7109375" defaultRowHeight="11.25" customHeight="1"/>
  <cols>
    <col min="1" max="1" width="29.7109375" style="20" customWidth="1"/>
    <col min="2" max="2" width="14.7109375" style="20" customWidth="1"/>
    <col min="3" max="3" width="14.42578125" style="20" customWidth="1"/>
    <col min="4" max="4" width="14.140625" style="20" customWidth="1"/>
    <col min="5" max="5" width="16.5703125" style="20" customWidth="1"/>
    <col min="6" max="6" width="14.5703125" style="20" customWidth="1"/>
    <col min="7" max="7" width="13.5703125" style="20" customWidth="1"/>
    <col min="8" max="8" width="12" style="20" customWidth="1"/>
    <col min="9" max="9" width="11.140625" style="20" customWidth="1"/>
    <col min="10" max="16384" width="25.7109375" style="20"/>
  </cols>
  <sheetData>
    <row r="1" spans="1:9" ht="11.25" customHeight="1">
      <c r="A1" s="789"/>
      <c r="B1" s="789"/>
      <c r="C1" s="789"/>
      <c r="D1" s="789"/>
      <c r="E1" s="789"/>
      <c r="F1" s="789"/>
      <c r="G1" s="789"/>
      <c r="H1" s="789"/>
      <c r="I1" s="789"/>
    </row>
    <row r="2" spans="1:9" ht="19.5">
      <c r="A2" s="663" t="s">
        <v>345</v>
      </c>
      <c r="B2" s="663"/>
      <c r="C2" s="663"/>
      <c r="D2" s="663"/>
      <c r="E2" s="663"/>
      <c r="F2" s="663"/>
      <c r="G2" s="663"/>
      <c r="H2" s="663"/>
      <c r="I2" s="663"/>
    </row>
    <row r="3" spans="1:9" ht="16.5">
      <c r="A3" s="694" t="s">
        <v>468</v>
      </c>
      <c r="B3" s="694"/>
      <c r="C3" s="694"/>
      <c r="D3" s="694"/>
      <c r="E3" s="694"/>
      <c r="F3" s="694"/>
      <c r="G3" s="694"/>
      <c r="H3" s="694"/>
      <c r="I3" s="694"/>
    </row>
    <row r="4" spans="1:9" ht="16.5">
      <c r="A4" s="765" t="s">
        <v>67</v>
      </c>
      <c r="B4" s="765"/>
      <c r="C4" s="765"/>
      <c r="D4" s="765"/>
      <c r="E4" s="765"/>
      <c r="F4" s="765"/>
      <c r="G4" s="765"/>
      <c r="H4" s="765"/>
      <c r="I4" s="765"/>
    </row>
    <row r="5" spans="1:9" ht="16.5">
      <c r="A5" s="797" t="s">
        <v>404</v>
      </c>
      <c r="B5" s="798"/>
      <c r="C5" s="798"/>
      <c r="D5" s="798"/>
      <c r="E5" s="798"/>
      <c r="F5" s="798"/>
      <c r="G5" s="798"/>
      <c r="H5" s="798"/>
      <c r="I5" s="799"/>
    </row>
    <row r="6" spans="1:9" ht="15" customHeight="1">
      <c r="A6" s="800" t="s">
        <v>405</v>
      </c>
      <c r="B6" s="800"/>
      <c r="C6" s="800"/>
      <c r="D6" s="800"/>
      <c r="E6" s="800"/>
      <c r="F6" s="800"/>
      <c r="G6" s="800"/>
      <c r="H6" s="800"/>
      <c r="I6" s="800"/>
    </row>
    <row r="7" spans="1:9" ht="16.5">
      <c r="A7" s="697">
        <v>2021</v>
      </c>
      <c r="B7" s="697"/>
      <c r="C7" s="697"/>
      <c r="D7" s="697"/>
      <c r="E7" s="697"/>
      <c r="F7" s="697"/>
      <c r="G7" s="697"/>
      <c r="H7" s="697"/>
      <c r="I7" s="697"/>
    </row>
    <row r="8" spans="1:9">
      <c r="A8" s="790"/>
      <c r="B8" s="790"/>
      <c r="C8" s="790"/>
      <c r="D8" s="790"/>
      <c r="E8" s="790"/>
      <c r="F8" s="790"/>
      <c r="G8" s="790"/>
      <c r="H8" s="790"/>
      <c r="I8" s="790"/>
    </row>
    <row r="9" spans="1:9" ht="17.100000000000001" customHeight="1" thickBot="1">
      <c r="A9" s="22" t="s">
        <v>147</v>
      </c>
      <c r="B9" s="774"/>
      <c r="C9" s="775"/>
      <c r="D9" s="775"/>
      <c r="E9" s="775"/>
      <c r="F9" s="775"/>
      <c r="G9" s="775"/>
      <c r="H9" s="775"/>
      <c r="I9" s="64">
        <v>1</v>
      </c>
    </row>
    <row r="10" spans="1:9" ht="17.100000000000001" customHeight="1" thickTop="1" thickBot="1">
      <c r="A10" s="803" t="s">
        <v>25</v>
      </c>
      <c r="B10" s="768" t="s">
        <v>481</v>
      </c>
      <c r="C10" s="768" t="s">
        <v>30</v>
      </c>
      <c r="D10" s="768" t="s">
        <v>179</v>
      </c>
      <c r="E10" s="768" t="s">
        <v>482</v>
      </c>
      <c r="F10" s="768" t="s">
        <v>30</v>
      </c>
      <c r="G10" s="768" t="s">
        <v>179</v>
      </c>
      <c r="H10" s="763" t="s">
        <v>1</v>
      </c>
      <c r="I10" s="764"/>
    </row>
    <row r="11" spans="1:9" ht="17.100000000000001" customHeight="1" thickTop="1">
      <c r="A11" s="804"/>
      <c r="B11" s="769"/>
      <c r="C11" s="769"/>
      <c r="D11" s="769"/>
      <c r="E11" s="769"/>
      <c r="F11" s="769"/>
      <c r="G11" s="769"/>
      <c r="H11" s="768" t="s">
        <v>173</v>
      </c>
      <c r="I11" s="766" t="s">
        <v>148</v>
      </c>
    </row>
    <row r="12" spans="1:9" ht="17.100000000000001" customHeight="1" thickBot="1">
      <c r="A12" s="804"/>
      <c r="B12" s="769"/>
      <c r="C12" s="769"/>
      <c r="D12" s="769"/>
      <c r="E12" s="769"/>
      <c r="F12" s="769"/>
      <c r="G12" s="769"/>
      <c r="H12" s="770"/>
      <c r="I12" s="767"/>
    </row>
    <row r="13" spans="1:9" ht="17.100000000000001" customHeight="1">
      <c r="A13" s="108" t="s">
        <v>40</v>
      </c>
      <c r="B13" s="562">
        <v>237392605.55000001</v>
      </c>
      <c r="C13" s="172">
        <f>(B13*100)/D28</f>
        <v>4.1736057024059636E-2</v>
      </c>
      <c r="D13" s="167">
        <f>(B13*100)/D30</f>
        <v>150.5637067505794</v>
      </c>
      <c r="E13" s="182">
        <v>201528436.94</v>
      </c>
      <c r="F13" s="177">
        <f>(E13*100)/D29</f>
        <v>3.5430768016596489E-2</v>
      </c>
      <c r="G13" s="176">
        <f>(E13*100)/D31</f>
        <v>127.81724355329985</v>
      </c>
      <c r="H13" s="169">
        <f>E13-B13</f>
        <v>-35864168.610000014</v>
      </c>
      <c r="I13" s="178">
        <f>(H13/B13)*100</f>
        <v>-15.107534005496328</v>
      </c>
    </row>
    <row r="14" spans="1:9" ht="17.100000000000001" customHeight="1">
      <c r="A14" s="109" t="s">
        <v>41</v>
      </c>
      <c r="B14" s="146">
        <v>180890916.34999999</v>
      </c>
      <c r="C14" s="174">
        <f>(B14*100)/D28</f>
        <v>3.18024800411396E-2</v>
      </c>
      <c r="D14" s="168">
        <f>(B14*100)/D30</f>
        <v>114.72811808971271</v>
      </c>
      <c r="E14" s="560">
        <v>186101176.59999999</v>
      </c>
      <c r="F14" s="186">
        <f>(E14*100)/D29</f>
        <v>3.2718497279336144E-2</v>
      </c>
      <c r="G14" s="188">
        <f>(E14*100)/D31</f>
        <v>118.03266961336988</v>
      </c>
      <c r="H14" s="170">
        <f>E14-B14</f>
        <v>5210260.25</v>
      </c>
      <c r="I14" s="179">
        <f t="shared" ref="I14:I20" si="0">(H14/B14)*100</f>
        <v>2.8803327193715109</v>
      </c>
    </row>
    <row r="15" spans="1:9" ht="17.100000000000001" customHeight="1">
      <c r="A15" s="109" t="s">
        <v>42</v>
      </c>
      <c r="B15" s="146">
        <v>237392605.55000001</v>
      </c>
      <c r="C15" s="174">
        <f>(B15*100)/D28</f>
        <v>4.1736057024059636E-2</v>
      </c>
      <c r="D15" s="168">
        <f>(B15*100)/D30</f>
        <v>150.5637067505794</v>
      </c>
      <c r="E15" s="183">
        <v>197868766.34999999</v>
      </c>
      <c r="F15" s="186">
        <f>(E15*100)/D29</f>
        <v>3.4787360358301322E-2</v>
      </c>
      <c r="G15" s="188">
        <f>(E15*100)/D31</f>
        <v>125.49613684384749</v>
      </c>
      <c r="H15" s="170">
        <f t="shared" ref="H15:H20" si="1">E15-B15</f>
        <v>-39523839.200000018</v>
      </c>
      <c r="I15" s="179">
        <f>(H15/B15)*100</f>
        <v>-16.649145034837844</v>
      </c>
    </row>
    <row r="16" spans="1:9" ht="17.100000000000001" customHeight="1">
      <c r="A16" s="109" t="s">
        <v>36</v>
      </c>
      <c r="B16" s="146">
        <v>161388444.30000001</v>
      </c>
      <c r="C16" s="174">
        <f>(B16*100)/D28</f>
        <v>2.8373745250925207E-2</v>
      </c>
      <c r="D16" s="168">
        <f>(B16*100)/D30</f>
        <v>102.35888495439877</v>
      </c>
      <c r="E16" s="183">
        <v>159323644.30000001</v>
      </c>
      <c r="F16" s="186">
        <f>(E16*100)/D29</f>
        <v>2.8010732214594013E-2</v>
      </c>
      <c r="G16" s="188">
        <f>(E16*100)/D31</f>
        <v>101.04930776273214</v>
      </c>
      <c r="H16" s="170">
        <f t="shared" si="1"/>
        <v>-2064800</v>
      </c>
      <c r="I16" s="179">
        <f t="shared" si="0"/>
        <v>-1.2793976724639633</v>
      </c>
    </row>
    <row r="17" spans="1:10" ht="17.100000000000001" customHeight="1">
      <c r="A17" s="109" t="s">
        <v>37</v>
      </c>
      <c r="B17" s="472">
        <f>B14-B16</f>
        <v>19502472.049999982</v>
      </c>
      <c r="C17" s="174">
        <f>(B17*100)/D28</f>
        <v>3.4287347902143971E-3</v>
      </c>
      <c r="D17" s="168">
        <f>(B17*100)/D30</f>
        <v>12.369233135313923</v>
      </c>
      <c r="E17" s="184">
        <f>E14-E16</f>
        <v>26777532.299999982</v>
      </c>
      <c r="F17" s="186">
        <f>(E17*100)/D29</f>
        <v>4.7077650647421266E-3</v>
      </c>
      <c r="G17" s="188">
        <f>(E17*100)/D31</f>
        <v>16.983361850637749</v>
      </c>
      <c r="H17" s="170">
        <f t="shared" si="1"/>
        <v>7275060.25</v>
      </c>
      <c r="I17" s="179">
        <f t="shared" si="0"/>
        <v>37.303272279269883</v>
      </c>
    </row>
    <row r="18" spans="1:10" ht="17.100000000000001" customHeight="1">
      <c r="A18" s="109" t="s">
        <v>6</v>
      </c>
      <c r="B18" s="146">
        <v>4503640.37</v>
      </c>
      <c r="C18" s="174">
        <f>(B18*100)/D28</f>
        <v>7.9178620944276939E-4</v>
      </c>
      <c r="D18" s="168">
        <f>(B18*100)/D30</f>
        <v>2.8563854649463023</v>
      </c>
      <c r="E18" s="183">
        <f>B14-E16</f>
        <v>21567272.049999982</v>
      </c>
      <c r="F18" s="186">
        <f>(E18*100)/D29</f>
        <v>3.7917478265455887E-3</v>
      </c>
      <c r="G18" s="188">
        <f>(E18*100)/D31</f>
        <v>13.678810326980567</v>
      </c>
      <c r="H18" s="170">
        <f t="shared" si="1"/>
        <v>17063631.679999981</v>
      </c>
      <c r="I18" s="179">
        <f>(H18/B18)*100</f>
        <v>378.88530784264157</v>
      </c>
    </row>
    <row r="19" spans="1:10" ht="17.100000000000001" customHeight="1">
      <c r="A19" s="109" t="s">
        <v>43</v>
      </c>
      <c r="B19" s="146">
        <v>33556738.990000002</v>
      </c>
      <c r="C19" s="174">
        <f>(B19*100)/D28</f>
        <v>5.8996191932066911E-3</v>
      </c>
      <c r="D19" s="168">
        <f>(B19*100)/D30</f>
        <v>21.283000778775072</v>
      </c>
      <c r="E19" s="183">
        <v>63562171.670000002</v>
      </c>
      <c r="F19" s="186">
        <f>(E19*100)/D29</f>
        <v>1.1174882280962386E-2</v>
      </c>
      <c r="G19" s="188">
        <f>(E19*100)/D31</f>
        <v>40.313623727155999</v>
      </c>
      <c r="H19" s="170">
        <f t="shared" si="1"/>
        <v>30005432.68</v>
      </c>
      <c r="I19" s="179">
        <f t="shared" si="0"/>
        <v>89.417010064481232</v>
      </c>
    </row>
    <row r="20" spans="1:10" ht="17.100000000000001" customHeight="1" thickBot="1">
      <c r="A20" s="110" t="s">
        <v>44</v>
      </c>
      <c r="B20" s="173">
        <v>28536047.620000001</v>
      </c>
      <c r="C20" s="175">
        <f>(B20*100)/D28</f>
        <v>5.016930110145131E-3</v>
      </c>
      <c r="D20" s="181">
        <f>(B20*100)/D30</f>
        <v>18.098681278315194</v>
      </c>
      <c r="E20" s="185">
        <v>63562171.670000002</v>
      </c>
      <c r="F20" s="187">
        <f>(E20*100)/D29</f>
        <v>1.1174882280962386E-2</v>
      </c>
      <c r="G20" s="189">
        <f>(E20*100)/D31</f>
        <v>40.313623727155999</v>
      </c>
      <c r="H20" s="171">
        <f t="shared" si="1"/>
        <v>35026124.049999997</v>
      </c>
      <c r="I20" s="180">
        <f t="shared" si="0"/>
        <v>122.74343145352515</v>
      </c>
    </row>
    <row r="21" spans="1:10" ht="17.100000000000001" customHeight="1">
      <c r="A21" s="794" t="s">
        <v>483</v>
      </c>
      <c r="B21" s="794"/>
      <c r="C21" s="794"/>
      <c r="D21" s="794"/>
      <c r="E21" s="794"/>
      <c r="F21" s="794"/>
      <c r="G21" s="794"/>
      <c r="H21" s="794"/>
      <c r="I21" s="794"/>
    </row>
    <row r="22" spans="1:10" ht="12.75" customHeight="1">
      <c r="A22" s="789"/>
      <c r="B22" s="789"/>
      <c r="C22" s="789"/>
      <c r="D22" s="789"/>
      <c r="E22" s="789"/>
      <c r="F22" s="789"/>
      <c r="G22" s="789"/>
      <c r="H22" s="789"/>
      <c r="I22" s="789"/>
    </row>
    <row r="23" spans="1:10" ht="10.5" customHeight="1">
      <c r="A23" s="802"/>
      <c r="B23" s="802"/>
      <c r="C23" s="802"/>
      <c r="D23" s="802"/>
      <c r="E23" s="802"/>
      <c r="F23" s="802"/>
      <c r="G23" s="802"/>
      <c r="H23" s="802"/>
      <c r="I23" s="802"/>
    </row>
    <row r="24" spans="1:10" ht="5.25" customHeight="1">
      <c r="A24" s="789"/>
      <c r="B24" s="789"/>
      <c r="C24" s="789"/>
      <c r="D24" s="789"/>
      <c r="E24" s="789"/>
      <c r="F24" s="789"/>
      <c r="G24" s="789"/>
      <c r="H24" s="789"/>
      <c r="I24" s="789"/>
    </row>
    <row r="25" spans="1:10" ht="11.25" customHeight="1">
      <c r="A25" s="801" t="s">
        <v>452</v>
      </c>
      <c r="B25" s="801"/>
      <c r="C25" s="801"/>
      <c r="D25" s="801"/>
      <c r="E25" s="801"/>
      <c r="F25" s="801"/>
      <c r="G25" s="801"/>
      <c r="H25" s="801"/>
      <c r="I25" s="801"/>
    </row>
    <row r="26" spans="1:10" ht="11.25" customHeight="1" thickBot="1">
      <c r="A26" s="790"/>
      <c r="B26" s="790"/>
      <c r="C26" s="790"/>
      <c r="D26" s="790"/>
      <c r="E26" s="790"/>
      <c r="F26" s="790"/>
      <c r="G26" s="790"/>
      <c r="H26" s="790"/>
      <c r="I26" s="790"/>
    </row>
    <row r="27" spans="1:10" ht="15.95" customHeight="1" thickBot="1">
      <c r="A27" s="791" t="s">
        <v>140</v>
      </c>
      <c r="B27" s="792"/>
      <c r="C27" s="793"/>
      <c r="D27" s="793" t="s">
        <v>149</v>
      </c>
      <c r="E27" s="805"/>
      <c r="F27" s="791"/>
      <c r="G27" s="795"/>
      <c r="H27" s="796"/>
      <c r="I27" s="796"/>
    </row>
    <row r="28" spans="1:10" ht="15.95" customHeight="1">
      <c r="A28" s="760" t="s">
        <v>477</v>
      </c>
      <c r="B28" s="761"/>
      <c r="C28" s="762"/>
      <c r="D28" s="771">
        <v>568795000000</v>
      </c>
      <c r="E28" s="772"/>
      <c r="F28" s="773"/>
      <c r="G28" s="795"/>
      <c r="H28" s="796"/>
      <c r="I28" s="796"/>
      <c r="J28" s="547"/>
    </row>
    <row r="29" spans="1:10" ht="15.95" customHeight="1">
      <c r="A29" s="779" t="s">
        <v>478</v>
      </c>
      <c r="B29" s="780"/>
      <c r="C29" s="781"/>
      <c r="D29" s="776">
        <v>568795000000</v>
      </c>
      <c r="E29" s="777"/>
      <c r="F29" s="778"/>
      <c r="G29" s="795"/>
      <c r="H29" s="796"/>
      <c r="I29" s="796"/>
      <c r="J29" s="548"/>
    </row>
    <row r="30" spans="1:10" ht="15.95" customHeight="1" thickBot="1">
      <c r="A30" s="779" t="s">
        <v>479</v>
      </c>
      <c r="B30" s="780"/>
      <c r="C30" s="781"/>
      <c r="D30" s="785">
        <v>157669209.05000001</v>
      </c>
      <c r="E30" s="785"/>
      <c r="F30" s="785"/>
      <c r="G30" s="795"/>
      <c r="H30" s="796"/>
      <c r="I30" s="796"/>
    </row>
    <row r="31" spans="1:10" ht="15.95" customHeight="1" thickBot="1">
      <c r="A31" s="782" t="s">
        <v>480</v>
      </c>
      <c r="B31" s="783"/>
      <c r="C31" s="784"/>
      <c r="D31" s="786">
        <v>157669209.05000001</v>
      </c>
      <c r="E31" s="787"/>
      <c r="F31" s="788"/>
      <c r="G31" s="795"/>
      <c r="H31" s="796"/>
      <c r="I31" s="796"/>
    </row>
  </sheetData>
  <mergeCells count="36">
    <mergeCell ref="A1:I1"/>
    <mergeCell ref="A8:I8"/>
    <mergeCell ref="A27:C27"/>
    <mergeCell ref="A21:I21"/>
    <mergeCell ref="G27:I31"/>
    <mergeCell ref="A5:I5"/>
    <mergeCell ref="A6:I6"/>
    <mergeCell ref="A25:I25"/>
    <mergeCell ref="A24:I24"/>
    <mergeCell ref="A23:I23"/>
    <mergeCell ref="A22:I22"/>
    <mergeCell ref="A26:I26"/>
    <mergeCell ref="A10:A12"/>
    <mergeCell ref="C10:C12"/>
    <mergeCell ref="F10:F12"/>
    <mergeCell ref="D27:F27"/>
    <mergeCell ref="D29:F29"/>
    <mergeCell ref="A30:C30"/>
    <mergeCell ref="A31:C31"/>
    <mergeCell ref="D30:F30"/>
    <mergeCell ref="D31:F31"/>
    <mergeCell ref="A29:C29"/>
    <mergeCell ref="A28:C28"/>
    <mergeCell ref="H10:I10"/>
    <mergeCell ref="A2:I2"/>
    <mergeCell ref="A3:I3"/>
    <mergeCell ref="A4:I4"/>
    <mergeCell ref="I11:I12"/>
    <mergeCell ref="A7:I7"/>
    <mergeCell ref="B10:B12"/>
    <mergeCell ref="E10:E12"/>
    <mergeCell ref="H11:H12"/>
    <mergeCell ref="D10:D12"/>
    <mergeCell ref="G10:G12"/>
    <mergeCell ref="D28:F28"/>
    <mergeCell ref="B9:H9"/>
  </mergeCells>
  <phoneticPr fontId="4" type="noConversion"/>
  <pageMargins left="0.39370078740157483" right="0.31496062992125984" top="1.1023622047244095" bottom="0.51181102362204722" header="0.51181102362204722" footer="0.51181102362204722"/>
  <pageSetup paperSize="9" orientation="landscape" r:id="rId1"/>
  <headerFooter alignWithMargins="0"/>
  <ignoredErrors>
    <ignoredError sqref="C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1"/>
  <dimension ref="A1:O43"/>
  <sheetViews>
    <sheetView zoomScale="90" zoomScaleNormal="90" zoomScaleSheetLayoutView="100" workbookViewId="0">
      <selection activeCell="I35" sqref="I35"/>
    </sheetView>
  </sheetViews>
  <sheetFormatPr defaultRowHeight="11.25" customHeight="1"/>
  <cols>
    <col min="1" max="1" width="22.42578125" style="11" customWidth="1"/>
    <col min="2" max="3" width="15.7109375" style="11" customWidth="1"/>
    <col min="4" max="4" width="8.42578125" style="11" customWidth="1"/>
    <col min="5" max="5" width="15.7109375" style="11" customWidth="1"/>
    <col min="6" max="6" width="8.42578125" style="11" customWidth="1"/>
    <col min="7" max="7" width="15.7109375" style="11" customWidth="1"/>
    <col min="8" max="8" width="10" style="11" customWidth="1"/>
    <col min="9" max="9" width="15.7109375" style="11" customWidth="1"/>
    <col min="10" max="10" width="8.42578125" style="11" customWidth="1"/>
    <col min="11" max="11" width="14.42578125" style="11" customWidth="1"/>
    <col min="12" max="12" width="6.85546875" style="11" customWidth="1"/>
    <col min="13" max="13" width="6.42578125" style="11" customWidth="1"/>
    <col min="14" max="14" width="9.140625" style="11"/>
    <col min="15" max="15" width="33.85546875" style="11" customWidth="1"/>
    <col min="16" max="16384" width="9.140625" style="11"/>
  </cols>
  <sheetData>
    <row r="1" spans="1:15" s="30" customFormat="1" ht="11.25" customHeight="1">
      <c r="A1" s="827"/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5" s="30" customFormat="1" ht="19.5">
      <c r="A2" s="663" t="s">
        <v>345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5" s="30" customFormat="1" ht="19.5">
      <c r="A3" s="834" t="s">
        <v>468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62"/>
    </row>
    <row r="4" spans="1:15" s="30" customFormat="1" ht="19.5">
      <c r="A4" s="834" t="s">
        <v>67</v>
      </c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62"/>
    </row>
    <row r="5" spans="1:15" s="30" customFormat="1" ht="19.5">
      <c r="A5" s="832" t="s">
        <v>406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17"/>
    </row>
    <row r="6" spans="1:15" s="30" customFormat="1" ht="19.5">
      <c r="A6" s="828" t="s">
        <v>398</v>
      </c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17"/>
    </row>
    <row r="7" spans="1:15" s="30" customFormat="1" ht="19.5">
      <c r="A7" s="831">
        <v>2021</v>
      </c>
      <c r="B7" s="831"/>
      <c r="C7" s="831"/>
      <c r="D7" s="831"/>
      <c r="E7" s="831"/>
      <c r="F7" s="831"/>
      <c r="G7" s="831"/>
      <c r="H7" s="831"/>
      <c r="I7" s="831"/>
      <c r="J7" s="831"/>
      <c r="K7" s="831"/>
      <c r="L7" s="831"/>
      <c r="M7" s="17"/>
    </row>
    <row r="8" spans="1:15" s="30" customFormat="1" ht="11.25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5" ht="14.1" customHeight="1" thickBot="1">
      <c r="A9" s="829" t="s">
        <v>113</v>
      </c>
      <c r="B9" s="830"/>
      <c r="C9" s="194"/>
      <c r="D9" s="194"/>
      <c r="E9" s="194"/>
      <c r="F9" s="194"/>
      <c r="G9" s="194"/>
      <c r="H9" s="194"/>
      <c r="I9" s="194"/>
      <c r="J9" s="194"/>
      <c r="K9" s="194"/>
      <c r="L9" s="195">
        <v>1</v>
      </c>
    </row>
    <row r="10" spans="1:15" ht="14.1" customHeight="1" thickTop="1" thickBot="1">
      <c r="A10" s="826" t="s">
        <v>25</v>
      </c>
      <c r="B10" s="837" t="s">
        <v>45</v>
      </c>
      <c r="C10" s="837"/>
      <c r="D10" s="837"/>
      <c r="E10" s="837"/>
      <c r="F10" s="837"/>
      <c r="G10" s="837"/>
      <c r="H10" s="837"/>
      <c r="I10" s="837"/>
      <c r="J10" s="837"/>
      <c r="K10" s="837"/>
      <c r="L10" s="838"/>
    </row>
    <row r="11" spans="1:15" s="63" customFormat="1" ht="14.1" customHeight="1" thickTop="1" thickBot="1">
      <c r="A11" s="826"/>
      <c r="B11" s="806">
        <v>2018</v>
      </c>
      <c r="C11" s="806">
        <v>2019</v>
      </c>
      <c r="D11" s="806" t="s">
        <v>20</v>
      </c>
      <c r="E11" s="806">
        <v>2020</v>
      </c>
      <c r="F11" s="806" t="s">
        <v>20</v>
      </c>
      <c r="G11" s="806">
        <v>2021</v>
      </c>
      <c r="H11" s="806" t="s">
        <v>20</v>
      </c>
      <c r="I11" s="806">
        <v>2022</v>
      </c>
      <c r="J11" s="806" t="s">
        <v>20</v>
      </c>
      <c r="K11" s="806">
        <v>2023</v>
      </c>
      <c r="L11" s="822" t="s">
        <v>20</v>
      </c>
    </row>
    <row r="12" spans="1:15" s="63" customFormat="1" ht="14.1" customHeight="1" thickTop="1" thickBot="1">
      <c r="A12" s="826"/>
      <c r="B12" s="807"/>
      <c r="C12" s="807"/>
      <c r="D12" s="807"/>
      <c r="E12" s="807"/>
      <c r="F12" s="807"/>
      <c r="G12" s="807"/>
      <c r="H12" s="807"/>
      <c r="I12" s="807"/>
      <c r="J12" s="807"/>
      <c r="K12" s="807"/>
      <c r="L12" s="823"/>
    </row>
    <row r="13" spans="1:15" ht="14.1" customHeight="1" thickTop="1">
      <c r="A13" s="196" t="s">
        <v>40</v>
      </c>
      <c r="B13" s="197">
        <v>202808369.31</v>
      </c>
      <c r="C13" s="199">
        <v>212803664.28999999</v>
      </c>
      <c r="D13" s="198">
        <f>((C13/B13)-1)*100</f>
        <v>4.9284430489758613</v>
      </c>
      <c r="E13" s="199">
        <v>221847820.02000001</v>
      </c>
      <c r="F13" s="96">
        <f>((E13/C13)-1)*100</f>
        <v>4.2499999989074499</v>
      </c>
      <c r="G13" s="96">
        <f>E13*E41</f>
        <v>231276352.37085</v>
      </c>
      <c r="H13" s="96">
        <f>((G13/E13)-1)*100</f>
        <v>4.2499999999999982</v>
      </c>
      <c r="I13" s="96">
        <f>G13*F41</f>
        <v>251593690.83118871</v>
      </c>
      <c r="J13" s="96">
        <f>((I13/G13)-1)*100</f>
        <v>8.7848750000000031</v>
      </c>
      <c r="K13" s="96">
        <f>I13*G41</f>
        <v>284972152.42023319</v>
      </c>
      <c r="L13" s="100">
        <f>((K13/I13)-1)*100</f>
        <v>13.266811849999982</v>
      </c>
    </row>
    <row r="14" spans="1:15" ht="14.1" customHeight="1">
      <c r="A14" s="200" t="s">
        <v>41</v>
      </c>
      <c r="B14" s="201">
        <v>167431349.84999999</v>
      </c>
      <c r="C14" s="203">
        <v>170793648.44</v>
      </c>
      <c r="D14" s="202">
        <f>((C14/B14)-1)*100</f>
        <v>2.0081654917148084</v>
      </c>
      <c r="E14" s="203">
        <v>185174473.63999999</v>
      </c>
      <c r="F14" s="97">
        <f t="shared" ref="F14:L20" si="0">((E14/C14)-1)*100</f>
        <v>8.4200000007915943</v>
      </c>
      <c r="G14" s="95">
        <f>E14*F41</f>
        <v>201441819.68118194</v>
      </c>
      <c r="H14" s="97">
        <f t="shared" si="0"/>
        <v>8.7848750000000031</v>
      </c>
      <c r="I14" s="95">
        <f>G14*F41</f>
        <v>219138231.73789918</v>
      </c>
      <c r="J14" s="97">
        <f t="shared" si="0"/>
        <v>8.7848750000000031</v>
      </c>
      <c r="K14" s="95">
        <f>I14*G41</f>
        <v>248210888.63398322</v>
      </c>
      <c r="L14" s="101">
        <f t="shared" si="0"/>
        <v>13.266811849999982</v>
      </c>
    </row>
    <row r="15" spans="1:15" ht="14.1" customHeight="1">
      <c r="A15" s="200" t="s">
        <v>42</v>
      </c>
      <c r="B15" s="559">
        <v>195527870.31</v>
      </c>
      <c r="C15" s="203">
        <v>179783269.69999999</v>
      </c>
      <c r="D15" s="202">
        <f t="shared" ref="D15:D20" si="1">((C15/B15)-1)*100</f>
        <v>-8.0523562114381502</v>
      </c>
      <c r="E15" s="203">
        <v>187424058.66</v>
      </c>
      <c r="F15" s="97">
        <f t="shared" si="0"/>
        <v>4.2499999987484882</v>
      </c>
      <c r="G15" s="95">
        <f>E15*E41</f>
        <v>195389581.15305001</v>
      </c>
      <c r="H15" s="97">
        <f t="shared" si="0"/>
        <v>4.2499999999999982</v>
      </c>
      <c r="I15" s="95">
        <f>G15*F41</f>
        <v>212554311.62036902</v>
      </c>
      <c r="J15" s="97">
        <f t="shared" si="0"/>
        <v>8.7848750000000031</v>
      </c>
      <c r="K15" s="95">
        <f>I15*G41</f>
        <v>240753492.22210601</v>
      </c>
      <c r="L15" s="101">
        <f t="shared" si="0"/>
        <v>13.266811849999982</v>
      </c>
    </row>
    <row r="16" spans="1:15" ht="14.1" customHeight="1">
      <c r="A16" s="200" t="s">
        <v>36</v>
      </c>
      <c r="B16" s="201">
        <v>176068747.80000001</v>
      </c>
      <c r="C16" s="203">
        <v>170095078.00999999</v>
      </c>
      <c r="D16" s="202">
        <f t="shared" si="1"/>
        <v>-3.3928052903435368</v>
      </c>
      <c r="E16" s="203">
        <v>177324118.83000001</v>
      </c>
      <c r="F16" s="97">
        <f t="shared" si="0"/>
        <v>4.2500000026896911</v>
      </c>
      <c r="G16" s="95">
        <f>E16*E41</f>
        <v>184860393.88027501</v>
      </c>
      <c r="H16" s="97">
        <f t="shared" si="0"/>
        <v>4.2499999999999982</v>
      </c>
      <c r="I16" s="95">
        <f>G16*F41</f>
        <v>201100148.40716481</v>
      </c>
      <c r="J16" s="97">
        <f t="shared" si="0"/>
        <v>8.7848750000000031</v>
      </c>
      <c r="K16" s="95">
        <f>I16*G41</f>
        <v>227779726.72641411</v>
      </c>
      <c r="L16" s="101">
        <f t="shared" si="0"/>
        <v>13.266811849999982</v>
      </c>
      <c r="O16" s="586"/>
    </row>
    <row r="17" spans="1:15" ht="14.1" customHeight="1">
      <c r="A17" s="200" t="s">
        <v>0</v>
      </c>
      <c r="B17" s="204">
        <f>B14-B16</f>
        <v>-8637397.9500000179</v>
      </c>
      <c r="C17" s="205">
        <f>C14-C16</f>
        <v>698570.43000000715</v>
      </c>
      <c r="D17" s="202">
        <f t="shared" si="1"/>
        <v>-108.08774163288383</v>
      </c>
      <c r="E17" s="205">
        <f>E14-E16</f>
        <v>7850354.8099999726</v>
      </c>
      <c r="F17" s="97">
        <f>((E17/C17)-1)*100</f>
        <v>1023.7742785648531</v>
      </c>
      <c r="G17" s="95">
        <f>-6527316.12</f>
        <v>-6527316.1200000001</v>
      </c>
      <c r="H17" s="97">
        <f t="shared" si="0"/>
        <v>-183.14676569376641</v>
      </c>
      <c r="I17" s="95">
        <v>-6456037.8200000003</v>
      </c>
      <c r="J17" s="97">
        <f>((I17/G17)-1)*100</f>
        <v>-1.0920001220961262</v>
      </c>
      <c r="K17" s="95">
        <v>-6382361.5099999998</v>
      </c>
      <c r="L17" s="101">
        <f t="shared" si="0"/>
        <v>-1.1412000991035121</v>
      </c>
      <c r="O17" s="586"/>
    </row>
    <row r="18" spans="1:15" ht="14.1" customHeight="1">
      <c r="A18" s="200" t="s">
        <v>6</v>
      </c>
      <c r="B18" s="559">
        <v>4503640.37</v>
      </c>
      <c r="C18" s="203">
        <v>1341216.94</v>
      </c>
      <c r="D18" s="202">
        <f t="shared" si="1"/>
        <v>-70.219270860652671</v>
      </c>
      <c r="E18" s="203">
        <v>1398218.66</v>
      </c>
      <c r="F18" s="97">
        <f t="shared" si="0"/>
        <v>4.2500000037279495</v>
      </c>
      <c r="G18" s="95">
        <f>E18*E41</f>
        <v>1457642.9530499999</v>
      </c>
      <c r="H18" s="97">
        <f t="shared" si="0"/>
        <v>4.2499999999999982</v>
      </c>
      <c r="I18" s="95">
        <f>G18*F41</f>
        <v>1585695.0644217511</v>
      </c>
      <c r="J18" s="97">
        <f t="shared" si="0"/>
        <v>8.7848750000000031</v>
      </c>
      <c r="K18" s="95">
        <f>I18*G41</f>
        <v>1796066.2451333208</v>
      </c>
      <c r="L18" s="101">
        <f t="shared" si="0"/>
        <v>13.266811849999982</v>
      </c>
    </row>
    <row r="19" spans="1:15" ht="14.1" customHeight="1">
      <c r="A19" s="200" t="s">
        <v>46</v>
      </c>
      <c r="B19" s="201">
        <v>33556738.990000002</v>
      </c>
      <c r="C19" s="203">
        <v>31709254.5</v>
      </c>
      <c r="D19" s="202">
        <f t="shared" si="1"/>
        <v>-5.5055543107170095</v>
      </c>
      <c r="E19" s="203">
        <v>33056897.82</v>
      </c>
      <c r="F19" s="97">
        <f t="shared" si="0"/>
        <v>4.2500000118262049</v>
      </c>
      <c r="G19" s="95">
        <f>E19*E41</f>
        <v>34461815.977349997</v>
      </c>
      <c r="H19" s="97">
        <f t="shared" si="0"/>
        <v>4.2499999999999982</v>
      </c>
      <c r="I19" s="95">
        <f>G19*F41</f>
        <v>37489243.43369022</v>
      </c>
      <c r="J19" s="97">
        <f t="shared" si="0"/>
        <v>8.7848750000000031</v>
      </c>
      <c r="K19" s="95">
        <f>I19*G41</f>
        <v>42462870.824026376</v>
      </c>
      <c r="L19" s="101">
        <f t="shared" si="0"/>
        <v>13.266811849999982</v>
      </c>
    </row>
    <row r="20" spans="1:15" ht="14.1" customHeight="1" thickBot="1">
      <c r="A20" s="206" t="s">
        <v>44</v>
      </c>
      <c r="B20" s="207">
        <v>32202440.780000001</v>
      </c>
      <c r="C20" s="209">
        <v>20921273.52</v>
      </c>
      <c r="D20" s="208">
        <f t="shared" si="1"/>
        <v>-35.03202548238643</v>
      </c>
      <c r="E20" s="209">
        <v>21810427.640000001</v>
      </c>
      <c r="F20" s="98">
        <f t="shared" si="0"/>
        <v>4.2499999780128084</v>
      </c>
      <c r="G20" s="99">
        <f>E20*E41</f>
        <v>22737370.8147</v>
      </c>
      <c r="H20" s="98">
        <f t="shared" si="0"/>
        <v>4.2499999999999982</v>
      </c>
      <c r="I20" s="99">
        <f>G20*F41</f>
        <v>24734820.419057876</v>
      </c>
      <c r="J20" s="98">
        <f t="shared" si="0"/>
        <v>8.7848750000000031</v>
      </c>
      <c r="K20" s="99">
        <f>I20*G41</f>
        <v>28016342.505489662</v>
      </c>
      <c r="L20" s="102">
        <f t="shared" si="0"/>
        <v>13.266811849999982</v>
      </c>
    </row>
    <row r="21" spans="1:15" ht="14.1" customHeight="1" thickTop="1" thickBot="1">
      <c r="A21" s="824"/>
      <c r="B21" s="824"/>
      <c r="C21" s="824"/>
      <c r="D21" s="825"/>
      <c r="E21" s="824"/>
      <c r="F21" s="824"/>
      <c r="G21" s="824"/>
      <c r="H21" s="824"/>
      <c r="I21" s="824"/>
      <c r="J21" s="824"/>
      <c r="K21" s="824"/>
      <c r="L21" s="824"/>
    </row>
    <row r="22" spans="1:15" ht="14.1" customHeight="1" thickTop="1" thickBot="1">
      <c r="A22" s="826" t="s">
        <v>25</v>
      </c>
      <c r="B22" s="835" t="s">
        <v>47</v>
      </c>
      <c r="C22" s="835"/>
      <c r="D22" s="835"/>
      <c r="E22" s="835"/>
      <c r="F22" s="835"/>
      <c r="G22" s="835"/>
      <c r="H22" s="835"/>
      <c r="I22" s="835"/>
      <c r="J22" s="835"/>
      <c r="K22" s="835"/>
      <c r="L22" s="836"/>
    </row>
    <row r="23" spans="1:15" s="63" customFormat="1" ht="14.1" customHeight="1" thickTop="1" thickBot="1">
      <c r="A23" s="826"/>
      <c r="B23" s="806">
        <v>2018</v>
      </c>
      <c r="C23" s="806">
        <v>2019</v>
      </c>
      <c r="D23" s="806" t="s">
        <v>20</v>
      </c>
      <c r="E23" s="806">
        <v>2020</v>
      </c>
      <c r="F23" s="806" t="s">
        <v>20</v>
      </c>
      <c r="G23" s="806">
        <v>2021</v>
      </c>
      <c r="H23" s="806" t="s">
        <v>20</v>
      </c>
      <c r="I23" s="806">
        <v>2022</v>
      </c>
      <c r="J23" s="806" t="s">
        <v>20</v>
      </c>
      <c r="K23" s="806">
        <v>2023</v>
      </c>
      <c r="L23" s="822" t="s">
        <v>20</v>
      </c>
    </row>
    <row r="24" spans="1:15" s="63" customFormat="1" ht="14.1" customHeight="1" thickTop="1" thickBot="1">
      <c r="A24" s="826"/>
      <c r="B24" s="807"/>
      <c r="C24" s="807"/>
      <c r="D24" s="807"/>
      <c r="E24" s="807"/>
      <c r="F24" s="807"/>
      <c r="G24" s="807"/>
      <c r="H24" s="807"/>
      <c r="I24" s="807"/>
      <c r="J24" s="807"/>
      <c r="K24" s="807"/>
      <c r="L24" s="823"/>
    </row>
    <row r="25" spans="1:15" ht="14.1" customHeight="1" thickTop="1">
      <c r="A25" s="196" t="s">
        <v>40</v>
      </c>
      <c r="B25" s="96">
        <v>202808369.31</v>
      </c>
      <c r="C25" s="96">
        <v>212803664.28999999</v>
      </c>
      <c r="D25" s="96">
        <f>((C25/B25)-1)*100</f>
        <v>4.9284430489758613</v>
      </c>
      <c r="E25" s="198">
        <f>E13/1.045</f>
        <v>212294564.61244023</v>
      </c>
      <c r="F25" s="100">
        <f>((E25/C25)-1)*100</f>
        <v>-0.23923445080624717</v>
      </c>
      <c r="G25" s="198">
        <f>G13/1.045</f>
        <v>221317083.60846892</v>
      </c>
      <c r="H25" s="475">
        <f>((G25/E25)-1)*100</f>
        <v>4.2499999999999982</v>
      </c>
      <c r="I25" s="198">
        <f>I13/1.092</f>
        <v>230397152.77581382</v>
      </c>
      <c r="J25" s="475">
        <f>((I25/G25)-1)*100</f>
        <v>4.1027421016483379</v>
      </c>
      <c r="K25" s="198">
        <f>K13/1.1412</f>
        <v>249712716.80707431</v>
      </c>
      <c r="L25" s="475">
        <f>((K25/I25)-1)*100</f>
        <v>8.383594935331228</v>
      </c>
    </row>
    <row r="26" spans="1:15" ht="14.1" customHeight="1">
      <c r="A26" s="200" t="s">
        <v>41</v>
      </c>
      <c r="B26" s="97">
        <v>167431349.84999999</v>
      </c>
      <c r="C26" s="95">
        <v>170793648.44</v>
      </c>
      <c r="D26" s="97">
        <f t="shared" ref="D26:D32" si="2">((C26/B26)-1)*100</f>
        <v>2.0081654917148084</v>
      </c>
      <c r="E26" s="202">
        <f>E14/1.045</f>
        <v>177200453.24401915</v>
      </c>
      <c r="F26" s="101">
        <f t="shared" ref="F26:F32" si="3">((E26/C26)-1)*100</f>
        <v>3.7511961730063215</v>
      </c>
      <c r="G26" s="202">
        <f>G14/1.045</f>
        <v>192767291.56093967</v>
      </c>
      <c r="H26" s="474">
        <f t="shared" ref="H26:H32" si="4">((G26/E26)-1)*100</f>
        <v>8.7848750000000031</v>
      </c>
      <c r="I26" s="202">
        <f t="shared" ref="I26:I32" si="5">I14/1.092</f>
        <v>200676036.39001754</v>
      </c>
      <c r="J26" s="474">
        <f t="shared" ref="J26:J32" si="6">((I26/G26)-1)*100</f>
        <v>4.1027421016483379</v>
      </c>
      <c r="K26" s="202">
        <f t="shared" ref="K26:K32" si="7">K14/1.1412</f>
        <v>217499902.4132345</v>
      </c>
      <c r="L26" s="474">
        <f t="shared" ref="L26:L32" si="8">((K26/I26)-1)*100</f>
        <v>8.383594935331228</v>
      </c>
    </row>
    <row r="27" spans="1:15" ht="14.1" customHeight="1">
      <c r="A27" s="200" t="s">
        <v>42</v>
      </c>
      <c r="B27" s="97">
        <v>195527870.31</v>
      </c>
      <c r="C27" s="95">
        <v>179783269.69999999</v>
      </c>
      <c r="D27" s="97">
        <f t="shared" si="2"/>
        <v>-8.0523562114381502</v>
      </c>
      <c r="E27" s="202">
        <f t="shared" ref="E27:G32" si="9">E15/1.045</f>
        <v>179353166.18181819</v>
      </c>
      <c r="F27" s="101">
        <f t="shared" si="3"/>
        <v>-0.23923445095836993</v>
      </c>
      <c r="G27" s="202">
        <f t="shared" si="9"/>
        <v>186975675.74454546</v>
      </c>
      <c r="H27" s="474">
        <f t="shared" si="4"/>
        <v>4.2499999999999982</v>
      </c>
      <c r="I27" s="202">
        <f t="shared" si="5"/>
        <v>194646805.51315844</v>
      </c>
      <c r="J27" s="474">
        <f t="shared" si="6"/>
        <v>4.1027421016483601</v>
      </c>
      <c r="K27" s="202">
        <f t="shared" si="7"/>
        <v>210965205.24194357</v>
      </c>
      <c r="L27" s="474">
        <f t="shared" si="8"/>
        <v>8.3835949353312067</v>
      </c>
    </row>
    <row r="28" spans="1:15" ht="14.1" customHeight="1">
      <c r="A28" s="200" t="s">
        <v>36</v>
      </c>
      <c r="B28" s="97">
        <v>176068747.80000001</v>
      </c>
      <c r="C28" s="95">
        <v>170095078.00999999</v>
      </c>
      <c r="D28" s="97">
        <f t="shared" si="2"/>
        <v>-3.3928052903435368</v>
      </c>
      <c r="E28" s="202">
        <f t="shared" si="9"/>
        <v>169688151.99043065</v>
      </c>
      <c r="F28" s="101">
        <f t="shared" si="3"/>
        <v>-0.2392344471868979</v>
      </c>
      <c r="G28" s="202">
        <f t="shared" si="9"/>
        <v>176899898.45002395</v>
      </c>
      <c r="H28" s="474">
        <f t="shared" si="4"/>
        <v>4.2499999999999982</v>
      </c>
      <c r="I28" s="202">
        <f t="shared" si="5"/>
        <v>184157645.06150621</v>
      </c>
      <c r="J28" s="474">
        <f t="shared" si="6"/>
        <v>4.1027421016483157</v>
      </c>
      <c r="K28" s="202">
        <f t="shared" si="7"/>
        <v>199596676.06590793</v>
      </c>
      <c r="L28" s="474">
        <f t="shared" si="8"/>
        <v>8.383594935331228</v>
      </c>
    </row>
    <row r="29" spans="1:15" ht="14.1" customHeight="1">
      <c r="A29" s="200" t="s">
        <v>0</v>
      </c>
      <c r="B29" s="97">
        <f>B26-B28</f>
        <v>-8637397.9500000179</v>
      </c>
      <c r="C29" s="95">
        <f>C26-C28</f>
        <v>698570.43000000715</v>
      </c>
      <c r="D29" s="97">
        <f t="shared" si="2"/>
        <v>-108.08774163288383</v>
      </c>
      <c r="E29" s="202">
        <f t="shared" si="9"/>
        <v>7512301.2535884911</v>
      </c>
      <c r="F29" s="101">
        <f t="shared" si="3"/>
        <v>975.38208475105569</v>
      </c>
      <c r="G29" s="202">
        <f t="shared" si="9"/>
        <v>-6246235.5215311013</v>
      </c>
      <c r="H29" s="474">
        <f t="shared" si="4"/>
        <v>-183.14676569376641</v>
      </c>
      <c r="I29" s="202">
        <f t="shared" si="5"/>
        <v>-5912122.5457875459</v>
      </c>
      <c r="J29" s="474">
        <f t="shared" si="6"/>
        <v>-5.3490294208703881</v>
      </c>
      <c r="K29" s="202">
        <f t="shared" si="7"/>
        <v>-5592675.7010164736</v>
      </c>
      <c r="L29" s="474">
        <f t="shared" si="8"/>
        <v>-5.4032514092367983</v>
      </c>
    </row>
    <row r="30" spans="1:15" ht="14.1" customHeight="1">
      <c r="A30" s="200" t="s">
        <v>6</v>
      </c>
      <c r="B30" s="97">
        <v>4503640.37</v>
      </c>
      <c r="C30" s="95">
        <v>1341216.94</v>
      </c>
      <c r="D30" s="97">
        <f t="shared" si="2"/>
        <v>-70.219270860652671</v>
      </c>
      <c r="E30" s="202">
        <f t="shared" si="9"/>
        <v>1338008.2870813396</v>
      </c>
      <c r="F30" s="101">
        <f t="shared" si="3"/>
        <v>-0.23923444619334822</v>
      </c>
      <c r="G30" s="202">
        <f t="shared" si="9"/>
        <v>1394873.6392822966</v>
      </c>
      <c r="H30" s="474">
        <f t="shared" si="4"/>
        <v>4.2499999999999982</v>
      </c>
      <c r="I30" s="202">
        <f t="shared" si="5"/>
        <v>1452101.7073459257</v>
      </c>
      <c r="J30" s="474">
        <f t="shared" si="6"/>
        <v>4.1027421016483379</v>
      </c>
      <c r="K30" s="202">
        <f t="shared" si="7"/>
        <v>1573840.0325388371</v>
      </c>
      <c r="L30" s="474">
        <f t="shared" si="8"/>
        <v>8.383594935331228</v>
      </c>
    </row>
    <row r="31" spans="1:15" ht="14.1" customHeight="1">
      <c r="A31" s="200" t="s">
        <v>46</v>
      </c>
      <c r="B31" s="97">
        <v>33556738.990000002</v>
      </c>
      <c r="C31" s="95">
        <f>C19/1.045</f>
        <v>30343784.210526317</v>
      </c>
      <c r="D31" s="97">
        <f t="shared" si="2"/>
        <v>-9.5746931203033565</v>
      </c>
      <c r="E31" s="202">
        <f>E19/1.045</f>
        <v>31633395.043062203</v>
      </c>
      <c r="F31" s="101">
        <f t="shared" si="3"/>
        <v>4.2500000118262049</v>
      </c>
      <c r="G31" s="202">
        <f t="shared" si="9"/>
        <v>32977814.332392342</v>
      </c>
      <c r="H31" s="474">
        <f t="shared" si="4"/>
        <v>4.2499999999999982</v>
      </c>
      <c r="I31" s="202">
        <f t="shared" si="5"/>
        <v>34330809.005210824</v>
      </c>
      <c r="J31" s="474">
        <f t="shared" si="6"/>
        <v>4.1027421016483379</v>
      </c>
      <c r="K31" s="202">
        <f t="shared" si="7"/>
        <v>37208964.970229916</v>
      </c>
      <c r="L31" s="474">
        <f t="shared" si="8"/>
        <v>8.383594935331228</v>
      </c>
    </row>
    <row r="32" spans="1:15" ht="14.1" customHeight="1" thickBot="1">
      <c r="A32" s="206" t="s">
        <v>44</v>
      </c>
      <c r="B32" s="98">
        <v>32202440.780000001</v>
      </c>
      <c r="C32" s="99">
        <f>C20/1.045</f>
        <v>20020357.4354067</v>
      </c>
      <c r="D32" s="98">
        <f t="shared" si="2"/>
        <v>-37.829689456829115</v>
      </c>
      <c r="E32" s="208">
        <f>E20/1.045</f>
        <v>20871222.622009572</v>
      </c>
      <c r="F32" s="102">
        <f t="shared" si="3"/>
        <v>4.2499999780128084</v>
      </c>
      <c r="G32" s="208">
        <f t="shared" si="9"/>
        <v>21758249.583444979</v>
      </c>
      <c r="H32" s="476">
        <f t="shared" si="4"/>
        <v>4.2499999999999982</v>
      </c>
      <c r="I32" s="208">
        <f t="shared" si="5"/>
        <v>22650934.449686699</v>
      </c>
      <c r="J32" s="476">
        <f t="shared" si="6"/>
        <v>4.1027421016483379</v>
      </c>
      <c r="K32" s="208">
        <f t="shared" si="7"/>
        <v>24549897.043015826</v>
      </c>
      <c r="L32" s="476">
        <f t="shared" si="8"/>
        <v>8.3835949353312067</v>
      </c>
    </row>
    <row r="33" spans="1:12" ht="14.1" customHeight="1" thickTop="1">
      <c r="A33" s="820" t="s">
        <v>486</v>
      </c>
      <c r="B33" s="820"/>
      <c r="C33" s="820"/>
      <c r="D33" s="820"/>
      <c r="E33" s="820"/>
      <c r="F33" s="820"/>
      <c r="G33" s="821"/>
      <c r="H33" s="820"/>
      <c r="I33" s="821"/>
      <c r="J33" s="820"/>
      <c r="K33" s="821"/>
      <c r="L33" s="820"/>
    </row>
    <row r="34" spans="1:12" ht="12" customHeight="1"/>
    <row r="35" spans="1:12" ht="17.25" customHeight="1">
      <c r="A35" s="808" t="s">
        <v>150</v>
      </c>
      <c r="B35" s="808"/>
      <c r="C35" s="808"/>
      <c r="D35" s="808"/>
      <c r="E35" s="808"/>
      <c r="F35" s="808"/>
      <c r="G35" s="808"/>
      <c r="H35" s="72"/>
      <c r="I35" s="72"/>
      <c r="J35" s="72"/>
      <c r="K35" s="72"/>
      <c r="L35" s="72"/>
    </row>
    <row r="36" spans="1:12" ht="6" customHeight="1"/>
    <row r="37" spans="1:12" ht="15.95" customHeight="1">
      <c r="A37" s="817" t="s">
        <v>151</v>
      </c>
      <c r="B37" s="818"/>
      <c r="C37" s="818"/>
      <c r="D37" s="818"/>
      <c r="E37" s="818"/>
      <c r="F37" s="818"/>
      <c r="G37" s="819"/>
    </row>
    <row r="38" spans="1:12" ht="15.95" customHeight="1">
      <c r="A38" s="79" t="s">
        <v>162</v>
      </c>
      <c r="B38" s="89">
        <v>2018</v>
      </c>
      <c r="C38" s="89">
        <v>2019</v>
      </c>
      <c r="D38" s="89">
        <v>2020</v>
      </c>
      <c r="E38" s="89">
        <v>2021</v>
      </c>
      <c r="F38" s="89">
        <v>2022</v>
      </c>
      <c r="G38" s="89">
        <v>2023</v>
      </c>
    </row>
    <row r="39" spans="1:12" ht="15.95" customHeight="1">
      <c r="A39" s="90" t="s">
        <v>98</v>
      </c>
      <c r="B39" s="91">
        <v>2.9499999999999998E-2</v>
      </c>
      <c r="C39" s="91">
        <v>4.2999999999999997E-2</v>
      </c>
      <c r="D39" s="91">
        <v>4.3999999999999997E-2</v>
      </c>
      <c r="E39" s="91">
        <v>4.2500000000000003E-2</v>
      </c>
      <c r="F39" s="91">
        <v>4.3499999999999997E-2</v>
      </c>
      <c r="G39" s="91">
        <v>4.1200000000000001E-2</v>
      </c>
    </row>
    <row r="40" spans="1:12" ht="22.5" customHeight="1">
      <c r="A40" s="431" t="s">
        <v>163</v>
      </c>
      <c r="B40" s="92">
        <v>1.0429999999999999</v>
      </c>
      <c r="C40" s="92">
        <v>1.0387</v>
      </c>
      <c r="D40" s="809" t="s">
        <v>177</v>
      </c>
      <c r="E40" s="814"/>
      <c r="F40" s="815"/>
      <c r="G40" s="816"/>
    </row>
    <row r="41" spans="1:12" ht="12.75" customHeight="1">
      <c r="A41" s="811" t="s">
        <v>164</v>
      </c>
      <c r="B41" s="812"/>
      <c r="C41" s="813"/>
      <c r="D41" s="810"/>
      <c r="E41" s="93">
        <f>1+E39</f>
        <v>1.0425</v>
      </c>
      <c r="F41" s="93">
        <f>(1+E39)*(1+F39)</f>
        <v>1.08784875</v>
      </c>
      <c r="G41" s="93">
        <f>(1+G39)*(1+F39)*(1+E39)</f>
        <v>1.1326681184999998</v>
      </c>
    </row>
    <row r="42" spans="1:12" ht="15.95" customHeight="1">
      <c r="A42" s="117" t="s">
        <v>337</v>
      </c>
      <c r="B42" s="94"/>
      <c r="C42" s="94"/>
      <c r="D42" s="94"/>
      <c r="E42" s="94"/>
      <c r="F42" s="94"/>
      <c r="G42" s="94"/>
    </row>
    <row r="43" spans="1:12" ht="13.5" customHeight="1">
      <c r="A43" s="94"/>
      <c r="B43" s="94"/>
      <c r="C43" s="94"/>
      <c r="D43" s="94"/>
      <c r="E43" s="94"/>
      <c r="F43" s="94"/>
      <c r="G43" s="94"/>
      <c r="L43" s="357"/>
    </row>
  </sheetData>
  <mergeCells count="41">
    <mergeCell ref="G11:G12"/>
    <mergeCell ref="B22:L22"/>
    <mergeCell ref="B10:L10"/>
    <mergeCell ref="H11:H12"/>
    <mergeCell ref="J11:J12"/>
    <mergeCell ref="E11:E12"/>
    <mergeCell ref="A1:L1"/>
    <mergeCell ref="A6:L6"/>
    <mergeCell ref="A2:L2"/>
    <mergeCell ref="A9:B9"/>
    <mergeCell ref="A7:L7"/>
    <mergeCell ref="A5:L5"/>
    <mergeCell ref="A4:L4"/>
    <mergeCell ref="A3:L3"/>
    <mergeCell ref="L23:L24"/>
    <mergeCell ref="H23:H24"/>
    <mergeCell ref="A21:L21"/>
    <mergeCell ref="K11:K12"/>
    <mergeCell ref="C11:C12"/>
    <mergeCell ref="I11:I12"/>
    <mergeCell ref="L11:L12"/>
    <mergeCell ref="E23:E24"/>
    <mergeCell ref="A22:A24"/>
    <mergeCell ref="B23:B24"/>
    <mergeCell ref="A10:A12"/>
    <mergeCell ref="B11:B12"/>
    <mergeCell ref="F11:F12"/>
    <mergeCell ref="K23:K24"/>
    <mergeCell ref="J23:J24"/>
    <mergeCell ref="D11:D12"/>
    <mergeCell ref="D40:D41"/>
    <mergeCell ref="A41:C41"/>
    <mergeCell ref="E40:G40"/>
    <mergeCell ref="A37:G37"/>
    <mergeCell ref="A33:L33"/>
    <mergeCell ref="I23:I24"/>
    <mergeCell ref="F23:F24"/>
    <mergeCell ref="G23:G24"/>
    <mergeCell ref="D23:D24"/>
    <mergeCell ref="A35:G35"/>
    <mergeCell ref="C23:C24"/>
  </mergeCells>
  <phoneticPr fontId="4" type="noConversion"/>
  <pageMargins left="0.59055118110236227" right="0.19685039370078741" top="0.27559055118110237" bottom="0.27559055118110237" header="0.39370078740157483" footer="0.19685039370078741"/>
  <pageSetup paperSize="9" scale="88" orientation="landscape" r:id="rId1"/>
  <headerFooter alignWithMargins="0"/>
  <ignoredErrors>
    <ignoredError sqref="D17 G13:I13 G14:K14 K13 G15:L15 G16:K16 G17 G18:K18 G19:K19 G20:K20 G25:G32 I25:I32 K25:K3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/>
  <dimension ref="A1:M41"/>
  <sheetViews>
    <sheetView zoomScaleSheetLayoutView="100" workbookViewId="0">
      <selection activeCell="C16" sqref="C16"/>
    </sheetView>
  </sheetViews>
  <sheetFormatPr defaultRowHeight="11.25" customHeight="1"/>
  <cols>
    <col min="1" max="1" width="33.5703125" style="20" customWidth="1"/>
    <col min="2" max="2" width="13.7109375" style="20" customWidth="1"/>
    <col min="3" max="3" width="11" style="20" customWidth="1"/>
    <col min="4" max="4" width="14.85546875" style="20" customWidth="1"/>
    <col min="5" max="5" width="11.42578125" style="20" customWidth="1"/>
    <col min="6" max="6" width="14.7109375" style="20" customWidth="1"/>
    <col min="7" max="7" width="12.5703125" style="20" customWidth="1"/>
    <col min="8" max="16384" width="9.140625" style="20"/>
  </cols>
  <sheetData>
    <row r="1" spans="1:13" ht="11.25" customHeight="1">
      <c r="A1" s="848"/>
      <c r="B1" s="848"/>
      <c r="C1" s="848"/>
      <c r="D1" s="848"/>
      <c r="E1" s="848"/>
      <c r="F1" s="848"/>
      <c r="G1" s="848"/>
    </row>
    <row r="2" spans="1:13" ht="19.5">
      <c r="A2" s="663" t="s">
        <v>345</v>
      </c>
      <c r="B2" s="663"/>
      <c r="C2" s="663"/>
      <c r="D2" s="663"/>
      <c r="E2" s="663"/>
      <c r="F2" s="663"/>
      <c r="G2" s="663"/>
      <c r="H2" s="66"/>
      <c r="I2" s="66"/>
      <c r="J2" s="66"/>
      <c r="K2" s="66"/>
      <c r="L2" s="66"/>
    </row>
    <row r="3" spans="1:13" ht="14.1" customHeight="1">
      <c r="A3" s="797" t="s">
        <v>463</v>
      </c>
      <c r="B3" s="798"/>
      <c r="C3" s="798"/>
      <c r="D3" s="798"/>
      <c r="E3" s="798"/>
      <c r="F3" s="798"/>
      <c r="G3" s="798"/>
      <c r="H3" s="17"/>
      <c r="I3" s="17"/>
    </row>
    <row r="4" spans="1:13" ht="16.5">
      <c r="A4" s="797" t="s">
        <v>28</v>
      </c>
      <c r="B4" s="798"/>
      <c r="C4" s="798"/>
      <c r="D4" s="798"/>
      <c r="E4" s="798"/>
      <c r="F4" s="798"/>
      <c r="G4" s="798"/>
      <c r="H4" s="17"/>
      <c r="I4" s="17"/>
    </row>
    <row r="5" spans="1:13" ht="16.5">
      <c r="A5" s="797" t="s">
        <v>407</v>
      </c>
      <c r="B5" s="798"/>
      <c r="C5" s="798"/>
      <c r="D5" s="798"/>
      <c r="E5" s="798"/>
      <c r="F5" s="798"/>
      <c r="G5" s="798"/>
      <c r="H5" s="17"/>
      <c r="I5" s="17"/>
      <c r="J5" s="17"/>
      <c r="K5" s="17"/>
      <c r="L5" s="17"/>
      <c r="M5" s="17"/>
    </row>
    <row r="6" spans="1:13" ht="16.5">
      <c r="A6" s="800" t="s">
        <v>399</v>
      </c>
      <c r="B6" s="800"/>
      <c r="C6" s="800"/>
      <c r="D6" s="800"/>
      <c r="E6" s="800"/>
      <c r="F6" s="800"/>
      <c r="G6" s="800"/>
      <c r="H6" s="17"/>
      <c r="I6" s="17"/>
      <c r="J6" s="17"/>
      <c r="K6" s="17"/>
      <c r="L6" s="17"/>
      <c r="M6" s="17"/>
    </row>
    <row r="7" spans="1:13" ht="16.5">
      <c r="A7" s="697">
        <v>2021</v>
      </c>
      <c r="B7" s="697"/>
      <c r="C7" s="697"/>
      <c r="D7" s="697"/>
      <c r="E7" s="697"/>
      <c r="F7" s="697"/>
      <c r="G7" s="697"/>
      <c r="H7" s="17"/>
      <c r="I7" s="17"/>
      <c r="J7" s="17"/>
      <c r="K7" s="17"/>
      <c r="L7" s="17"/>
      <c r="M7" s="17"/>
    </row>
    <row r="8" spans="1:13" ht="14.25" customHeight="1">
      <c r="A8" s="19"/>
      <c r="B8" s="18"/>
      <c r="C8" s="18"/>
      <c r="D8" s="18"/>
      <c r="E8" s="18"/>
      <c r="F8" s="18"/>
      <c r="G8" s="18"/>
      <c r="H8" s="18"/>
      <c r="I8" s="18"/>
      <c r="J8" s="17"/>
      <c r="K8" s="17"/>
      <c r="L8" s="17"/>
      <c r="M8" s="17"/>
    </row>
    <row r="9" spans="1:13" ht="7.5" customHeight="1">
      <c r="A9" s="31"/>
      <c r="B9" s="31"/>
      <c r="C9" s="31"/>
      <c r="D9" s="31"/>
      <c r="E9" s="31"/>
      <c r="F9" s="31"/>
      <c r="G9" s="31"/>
    </row>
    <row r="10" spans="1:13" ht="22.5" customHeight="1" thickBot="1">
      <c r="A10" s="846" t="s">
        <v>114</v>
      </c>
      <c r="B10" s="847"/>
      <c r="C10" s="32"/>
      <c r="D10" s="32"/>
      <c r="E10" s="32"/>
      <c r="F10" s="32"/>
      <c r="G10" s="33">
        <v>1</v>
      </c>
    </row>
    <row r="11" spans="1:13" ht="11.25" customHeight="1">
      <c r="A11" s="852" t="s">
        <v>48</v>
      </c>
      <c r="B11" s="840">
        <v>2020</v>
      </c>
      <c r="C11" s="842" t="s">
        <v>20</v>
      </c>
      <c r="D11" s="844">
        <v>2019</v>
      </c>
      <c r="E11" s="842" t="s">
        <v>20</v>
      </c>
      <c r="F11" s="844">
        <v>2018</v>
      </c>
      <c r="G11" s="854" t="s">
        <v>20</v>
      </c>
    </row>
    <row r="12" spans="1:13" s="21" customFormat="1" ht="11.25" customHeight="1" thickBot="1">
      <c r="A12" s="853"/>
      <c r="B12" s="841"/>
      <c r="C12" s="843"/>
      <c r="D12" s="845"/>
      <c r="E12" s="843"/>
      <c r="F12" s="845"/>
      <c r="G12" s="855"/>
    </row>
    <row r="13" spans="1:13" ht="17.100000000000001" customHeight="1">
      <c r="A13" s="68" t="s">
        <v>49</v>
      </c>
      <c r="B13" s="563">
        <v>-5495789.7300000004</v>
      </c>
      <c r="C13" s="46">
        <f>(B13/B$16)*100</f>
        <v>109.02636341468661</v>
      </c>
      <c r="D13" s="45">
        <v>-6408029.3399999999</v>
      </c>
      <c r="E13" s="46">
        <f>(D13/D$16)*100</f>
        <v>116.15672144760907</v>
      </c>
      <c r="F13" s="45">
        <v>-45118523.369999997</v>
      </c>
      <c r="G13" s="47">
        <f>(F13/F$16)*100</f>
        <v>105.66268559610901</v>
      </c>
    </row>
    <row r="14" spans="1:13" ht="17.100000000000001" customHeight="1">
      <c r="A14" s="69" t="s">
        <v>50</v>
      </c>
      <c r="B14" s="564">
        <v>455000</v>
      </c>
      <c r="C14" s="49">
        <f>(B14/B$16)*100</f>
        <v>-9.0263634146866103</v>
      </c>
      <c r="D14" s="48">
        <v>150000</v>
      </c>
      <c r="E14" s="49">
        <f>(D14/D$16)*100</f>
        <v>-2.719011929046717</v>
      </c>
      <c r="F14" s="48">
        <v>150000</v>
      </c>
      <c r="G14" s="50">
        <f>(F14/F$16)*100</f>
        <v>-0.35128372241798284</v>
      </c>
    </row>
    <row r="15" spans="1:13" ht="17.100000000000001" customHeight="1" thickBot="1">
      <c r="A15" s="70" t="s">
        <v>51</v>
      </c>
      <c r="B15" s="565">
        <v>0</v>
      </c>
      <c r="C15" s="49">
        <f>(B15/B$16)*100</f>
        <v>0</v>
      </c>
      <c r="D15" s="51">
        <v>741319.45</v>
      </c>
      <c r="E15" s="52">
        <f>(D15/D$16)*100</f>
        <v>-13.437709518562341</v>
      </c>
      <c r="F15" s="51">
        <v>2267996.58</v>
      </c>
      <c r="G15" s="53">
        <f>(F15/F$16)*100</f>
        <v>-5.3114018736910298</v>
      </c>
    </row>
    <row r="16" spans="1:13" ht="17.100000000000001" customHeight="1" thickBot="1">
      <c r="A16" s="54" t="s">
        <v>24</v>
      </c>
      <c r="B16" s="473">
        <f t="shared" ref="B16:G16" si="0">SUM(B13:B15)</f>
        <v>-5040789.7300000004</v>
      </c>
      <c r="C16" s="55">
        <f t="shared" si="0"/>
        <v>100</v>
      </c>
      <c r="D16" s="55">
        <f t="shared" si="0"/>
        <v>-5516709.8899999997</v>
      </c>
      <c r="E16" s="55">
        <f t="shared" si="0"/>
        <v>100.00000000000001</v>
      </c>
      <c r="F16" s="55">
        <f t="shared" si="0"/>
        <v>-42700526.789999999</v>
      </c>
      <c r="G16" s="56">
        <f t="shared" si="0"/>
        <v>100</v>
      </c>
    </row>
    <row r="17" spans="1:7" s="15" customFormat="1" ht="11.25" customHeight="1">
      <c r="A17" s="57"/>
      <c r="B17" s="57"/>
      <c r="C17" s="57"/>
      <c r="D17" s="57"/>
      <c r="E17" s="57"/>
      <c r="F17" s="57"/>
      <c r="G17" s="57"/>
    </row>
    <row r="18" spans="1:7" s="15" customFormat="1" ht="11.25" customHeight="1">
      <c r="A18" s="57"/>
      <c r="B18" s="57"/>
      <c r="C18" s="57"/>
      <c r="D18" s="57"/>
      <c r="E18" s="57"/>
      <c r="F18" s="57"/>
      <c r="G18" s="57"/>
    </row>
    <row r="19" spans="1:7" s="15" customFormat="1" ht="11.25" customHeight="1">
      <c r="A19" s="57"/>
      <c r="B19" s="57"/>
      <c r="C19" s="57"/>
      <c r="D19" s="57"/>
      <c r="E19" s="57"/>
      <c r="F19" s="57"/>
      <c r="G19" s="57"/>
    </row>
    <row r="20" spans="1:7" s="15" customFormat="1" ht="11.25" customHeight="1">
      <c r="A20" s="57"/>
      <c r="B20" s="57"/>
      <c r="C20" s="57"/>
      <c r="D20" s="57"/>
      <c r="E20" s="57"/>
      <c r="F20" s="57"/>
      <c r="G20" s="57"/>
    </row>
    <row r="21" spans="1:7" s="15" customFormat="1" ht="11.25" customHeight="1" thickBot="1">
      <c r="A21" s="856"/>
      <c r="B21" s="856"/>
      <c r="C21" s="856"/>
      <c r="D21" s="856"/>
      <c r="E21" s="856"/>
      <c r="F21" s="856"/>
      <c r="G21" s="856"/>
    </row>
    <row r="22" spans="1:7" ht="11.25" customHeight="1">
      <c r="A22" s="849" t="s">
        <v>12</v>
      </c>
      <c r="B22" s="850"/>
      <c r="C22" s="850"/>
      <c r="D22" s="850"/>
      <c r="E22" s="850"/>
      <c r="F22" s="850"/>
      <c r="G22" s="850"/>
    </row>
    <row r="23" spans="1:7" s="58" customFormat="1" ht="11.25" customHeight="1" thickBot="1">
      <c r="A23" s="851"/>
      <c r="B23" s="851"/>
      <c r="C23" s="851"/>
      <c r="D23" s="851"/>
      <c r="E23" s="851"/>
      <c r="F23" s="851"/>
      <c r="G23" s="851"/>
    </row>
    <row r="24" spans="1:7" s="21" customFormat="1" ht="19.5" customHeight="1" thickBot="1">
      <c r="A24" s="59" t="s">
        <v>48</v>
      </c>
      <c r="B24" s="566">
        <v>2020</v>
      </c>
      <c r="C24" s="535" t="s">
        <v>20</v>
      </c>
      <c r="D24" s="67">
        <v>2019</v>
      </c>
      <c r="E24" s="60" t="s">
        <v>20</v>
      </c>
      <c r="F24" s="67">
        <v>2018</v>
      </c>
      <c r="G24" s="61" t="s">
        <v>20</v>
      </c>
    </row>
    <row r="25" spans="1:7" ht="17.100000000000001" customHeight="1">
      <c r="A25" s="68" t="s">
        <v>49</v>
      </c>
      <c r="B25" s="563">
        <v>8294436.7999999998</v>
      </c>
      <c r="C25" s="46">
        <f>(B25/B$28)*100</f>
        <v>46.476710689945676</v>
      </c>
      <c r="D25" s="45">
        <v>7190750</v>
      </c>
      <c r="E25" s="46">
        <f>(D25/D$28)*100</f>
        <v>42.948440369712266</v>
      </c>
      <c r="F25" s="45">
        <v>6914360.1200000001</v>
      </c>
      <c r="G25" s="47">
        <f>(F25/F$28)*100</f>
        <v>41.990822923894612</v>
      </c>
    </row>
    <row r="26" spans="1:7" ht="17.100000000000001" customHeight="1">
      <c r="A26" s="69" t="s">
        <v>50</v>
      </c>
      <c r="B26" s="564">
        <v>9552000</v>
      </c>
      <c r="C26" s="49">
        <f>(B26/B$28)*100</f>
        <v>53.523289310054309</v>
      </c>
      <c r="D26" s="48">
        <v>9552000</v>
      </c>
      <c r="E26" s="49">
        <f>(D26/D$28)*100</f>
        <v>57.051559630287741</v>
      </c>
      <c r="F26" s="48">
        <v>9552000</v>
      </c>
      <c r="G26" s="50">
        <f>(F26/F$28)*100</f>
        <v>58.009177076105388</v>
      </c>
    </row>
    <row r="27" spans="1:7" ht="17.100000000000001" customHeight="1" thickBot="1">
      <c r="A27" s="70" t="s">
        <v>51</v>
      </c>
      <c r="B27" s="565">
        <v>0</v>
      </c>
      <c r="C27" s="52">
        <f ca="1">(C27/C$28)*100</f>
        <v>0</v>
      </c>
      <c r="D27" s="51">
        <v>0</v>
      </c>
      <c r="E27" s="52">
        <f>(D27/D$28)*100</f>
        <v>0</v>
      </c>
      <c r="F27" s="51">
        <v>0</v>
      </c>
      <c r="G27" s="53">
        <f>(F27/F$28)*100</f>
        <v>0</v>
      </c>
    </row>
    <row r="28" spans="1:7" ht="17.100000000000001" customHeight="1" thickBot="1">
      <c r="A28" s="54" t="s">
        <v>24</v>
      </c>
      <c r="B28" s="55">
        <f t="shared" ref="B28:G28" si="1">SUM(B25:B27)</f>
        <v>17846436.800000001</v>
      </c>
      <c r="C28" s="55">
        <f t="shared" ca="1" si="1"/>
        <v>99.999999999999986</v>
      </c>
      <c r="D28" s="55">
        <f t="shared" ref="D28" si="2">SUM(D25:D27)</f>
        <v>16742750</v>
      </c>
      <c r="E28" s="55">
        <f t="shared" si="1"/>
        <v>100</v>
      </c>
      <c r="F28" s="55">
        <f t="shared" ref="F28" si="3">SUM(F25:F27)</f>
        <v>16466360.120000001</v>
      </c>
      <c r="G28" s="56">
        <f t="shared" si="1"/>
        <v>100</v>
      </c>
    </row>
    <row r="29" spans="1:7" ht="17.100000000000001" customHeight="1">
      <c r="A29" s="794" t="s">
        <v>501</v>
      </c>
      <c r="B29" s="794"/>
      <c r="C29" s="794"/>
      <c r="D29" s="794"/>
      <c r="E29" s="794"/>
      <c r="F29" s="794"/>
      <c r="G29" s="794"/>
    </row>
    <row r="36" spans="1:8" ht="32.25" customHeight="1"/>
    <row r="37" spans="1:8" ht="24.75" customHeight="1">
      <c r="G37" s="356"/>
    </row>
    <row r="38" spans="1:8" ht="11.25" customHeight="1">
      <c r="A38" s="78"/>
      <c r="B38" s="78"/>
      <c r="C38" s="78"/>
      <c r="D38" s="78"/>
      <c r="E38" s="78"/>
      <c r="F38" s="78"/>
      <c r="G38" s="78"/>
      <c r="H38" s="78"/>
    </row>
    <row r="39" spans="1:8" ht="11.25" customHeight="1">
      <c r="A39" s="78"/>
      <c r="B39" s="78"/>
      <c r="C39" s="78"/>
      <c r="D39" s="78"/>
      <c r="E39" s="78"/>
      <c r="F39" s="78"/>
      <c r="G39" s="78"/>
      <c r="H39" s="78"/>
    </row>
    <row r="40" spans="1:8" ht="11.25" customHeight="1">
      <c r="A40" s="78"/>
      <c r="B40" s="78"/>
      <c r="C40" s="78"/>
      <c r="D40" s="78"/>
      <c r="E40" s="78"/>
      <c r="F40" s="78"/>
      <c r="G40" s="78"/>
      <c r="H40" s="78"/>
    </row>
    <row r="41" spans="1:8" ht="11.25" customHeight="1">
      <c r="A41" s="839"/>
      <c r="B41" s="839"/>
      <c r="C41" s="78"/>
      <c r="D41" s="78"/>
      <c r="E41" s="78"/>
      <c r="F41" s="78"/>
      <c r="G41" s="78"/>
      <c r="H41" s="78"/>
    </row>
  </sheetData>
  <mergeCells count="19">
    <mergeCell ref="A1:G1"/>
    <mergeCell ref="A22:G23"/>
    <mergeCell ref="A11:A12"/>
    <mergeCell ref="F11:F12"/>
    <mergeCell ref="G11:G12"/>
    <mergeCell ref="A21:G21"/>
    <mergeCell ref="A41:B41"/>
    <mergeCell ref="A2:G2"/>
    <mergeCell ref="A29:G29"/>
    <mergeCell ref="B11:B12"/>
    <mergeCell ref="C11:C12"/>
    <mergeCell ref="D11:D12"/>
    <mergeCell ref="E11:E12"/>
    <mergeCell ref="A7:G7"/>
    <mergeCell ref="A10:B10"/>
    <mergeCell ref="A3:G3"/>
    <mergeCell ref="A4:G4"/>
    <mergeCell ref="A5:G5"/>
    <mergeCell ref="A6:G6"/>
  </mergeCells>
  <phoneticPr fontId="4" type="noConversion"/>
  <pageMargins left="1.5748031496062993" right="1.5748031496062993" top="0.6692913385826772" bottom="0.47244094488188981" header="0.51181102362204722" footer="0.51181102362204722"/>
  <pageSetup paperSize="9" scale="95" orientation="landscape" r:id="rId1"/>
  <headerFooter alignWithMargins="0"/>
  <rowBreaks count="1" manualBreakCount="1">
    <brk id="37" max="6" man="1"/>
  </rowBreaks>
  <ignoredErrors>
    <ignoredError sqref="B28 D16 F1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/>
  <dimension ref="A1:H40"/>
  <sheetViews>
    <sheetView zoomScaleSheetLayoutView="100" workbookViewId="0">
      <selection activeCell="G17" sqref="G17"/>
    </sheetView>
  </sheetViews>
  <sheetFormatPr defaultRowHeight="11.25" customHeight="1"/>
  <cols>
    <col min="1" max="1" width="52.42578125" style="20" customWidth="1"/>
    <col min="2" max="2" width="17.5703125" style="20" customWidth="1"/>
    <col min="3" max="3" width="20.42578125" style="20" customWidth="1"/>
    <col min="4" max="4" width="18.85546875" style="20" customWidth="1"/>
    <col min="5" max="6" width="9.140625" style="20"/>
    <col min="7" max="7" width="18.7109375" style="20" customWidth="1"/>
    <col min="8" max="16384" width="9.140625" style="20"/>
  </cols>
  <sheetData>
    <row r="1" spans="1:8" ht="11.25" customHeight="1">
      <c r="A1" s="30"/>
      <c r="B1" s="30"/>
      <c r="C1" s="30"/>
      <c r="D1" s="30"/>
    </row>
    <row r="2" spans="1:8" ht="19.5">
      <c r="A2" s="663" t="s">
        <v>345</v>
      </c>
      <c r="B2" s="663"/>
      <c r="C2" s="663"/>
      <c r="D2" s="663"/>
      <c r="E2" s="66"/>
      <c r="F2" s="66"/>
      <c r="G2" s="66"/>
    </row>
    <row r="3" spans="1:8" ht="16.5">
      <c r="A3" s="797" t="s">
        <v>468</v>
      </c>
      <c r="B3" s="798"/>
      <c r="C3" s="798"/>
      <c r="D3" s="798"/>
      <c r="E3" s="17"/>
      <c r="F3" s="17"/>
      <c r="G3" s="17"/>
      <c r="H3" s="17"/>
    </row>
    <row r="4" spans="1:8" ht="16.5">
      <c r="A4" s="797" t="s">
        <v>28</v>
      </c>
      <c r="B4" s="798"/>
      <c r="C4" s="798"/>
      <c r="D4" s="798"/>
      <c r="E4" s="17"/>
      <c r="F4" s="17"/>
      <c r="G4" s="17"/>
      <c r="H4" s="17"/>
    </row>
    <row r="5" spans="1:8" ht="16.5">
      <c r="A5" s="797" t="s">
        <v>408</v>
      </c>
      <c r="B5" s="798"/>
      <c r="C5" s="798"/>
      <c r="D5" s="798"/>
      <c r="E5" s="17"/>
      <c r="F5" s="17"/>
      <c r="G5" s="65" t="s">
        <v>139</v>
      </c>
      <c r="H5" s="17"/>
    </row>
    <row r="6" spans="1:8" ht="16.5">
      <c r="A6" s="873" t="s">
        <v>400</v>
      </c>
      <c r="B6" s="800"/>
      <c r="C6" s="800"/>
      <c r="D6" s="800"/>
      <c r="E6" s="17"/>
      <c r="F6" s="17"/>
      <c r="G6" s="17"/>
      <c r="H6" s="17"/>
    </row>
    <row r="7" spans="1:8" ht="16.5">
      <c r="A7" s="871">
        <v>2021</v>
      </c>
      <c r="B7" s="872"/>
      <c r="C7" s="872"/>
      <c r="D7" s="872"/>
      <c r="E7" s="71"/>
      <c r="F7" s="71"/>
      <c r="G7" s="17"/>
      <c r="H7" s="17"/>
    </row>
    <row r="8" spans="1:8" ht="12.75">
      <c r="A8" s="874"/>
      <c r="B8" s="875"/>
      <c r="C8" s="875"/>
      <c r="D8" s="876"/>
    </row>
    <row r="9" spans="1:8" ht="17.100000000000001" customHeight="1" thickBot="1">
      <c r="A9" s="40" t="s">
        <v>114</v>
      </c>
      <c r="B9" s="40"/>
      <c r="C9" s="40"/>
      <c r="D9" s="41">
        <v>1</v>
      </c>
    </row>
    <row r="10" spans="1:8" ht="11.25" customHeight="1">
      <c r="A10" s="878" t="s">
        <v>19</v>
      </c>
      <c r="B10" s="863" t="s">
        <v>488</v>
      </c>
      <c r="C10" s="865" t="s">
        <v>495</v>
      </c>
      <c r="D10" s="865" t="s">
        <v>487</v>
      </c>
    </row>
    <row r="11" spans="1:8" ht="15.75" customHeight="1" thickBot="1">
      <c r="A11" s="879"/>
      <c r="B11" s="877"/>
      <c r="C11" s="866"/>
      <c r="D11" s="866"/>
    </row>
    <row r="12" spans="1:8" ht="14.1" customHeight="1">
      <c r="A12" s="587" t="s">
        <v>99</v>
      </c>
      <c r="B12" s="588">
        <v>3754482.44</v>
      </c>
      <c r="C12" s="589">
        <v>418213.63</v>
      </c>
      <c r="D12" s="590">
        <v>411130</v>
      </c>
    </row>
    <row r="13" spans="1:8" ht="14.1" customHeight="1">
      <c r="A13" s="106" t="s">
        <v>234</v>
      </c>
      <c r="B13" s="591">
        <v>3754482.44</v>
      </c>
      <c r="C13" s="344">
        <v>418213.63</v>
      </c>
      <c r="D13" s="345">
        <v>411130</v>
      </c>
    </row>
    <row r="14" spans="1:8" ht="14.1" customHeight="1" thickBot="1">
      <c r="A14" s="107" t="s">
        <v>235</v>
      </c>
      <c r="B14" s="558">
        <v>0</v>
      </c>
      <c r="C14" s="346">
        <v>0</v>
      </c>
      <c r="D14" s="347">
        <v>0</v>
      </c>
    </row>
    <row r="15" spans="1:8" ht="14.1" customHeight="1" thickBot="1">
      <c r="A15" s="857"/>
      <c r="B15" s="857"/>
      <c r="C15" s="857"/>
      <c r="D15" s="857"/>
    </row>
    <row r="16" spans="1:8" ht="14.1" customHeight="1">
      <c r="A16" s="869" t="s">
        <v>100</v>
      </c>
      <c r="B16" s="863" t="s">
        <v>491</v>
      </c>
      <c r="C16" s="861" t="s">
        <v>490</v>
      </c>
      <c r="D16" s="865" t="s">
        <v>489</v>
      </c>
    </row>
    <row r="17" spans="1:7" ht="14.1" customHeight="1" thickBot="1">
      <c r="A17" s="870"/>
      <c r="B17" s="864"/>
      <c r="C17" s="868"/>
      <c r="D17" s="867"/>
    </row>
    <row r="18" spans="1:7" ht="14.1" customHeight="1">
      <c r="A18" s="587" t="s">
        <v>101</v>
      </c>
      <c r="B18" s="588">
        <v>29546137.77</v>
      </c>
      <c r="C18" s="589">
        <v>10679183.6</v>
      </c>
      <c r="D18" s="590">
        <v>10679183.6</v>
      </c>
      <c r="G18" s="547"/>
    </row>
    <row r="19" spans="1:7" ht="14.1" customHeight="1">
      <c r="A19" s="106" t="s">
        <v>52</v>
      </c>
      <c r="B19" s="591">
        <v>29546137.77</v>
      </c>
      <c r="C19" s="592">
        <v>10679183.6</v>
      </c>
      <c r="D19" s="593">
        <v>10679183.6</v>
      </c>
      <c r="G19" s="547"/>
    </row>
    <row r="20" spans="1:7" ht="14.1" customHeight="1">
      <c r="A20" s="106" t="s">
        <v>53</v>
      </c>
      <c r="B20" s="591">
        <v>17505637.77</v>
      </c>
      <c r="C20" s="344">
        <v>14476461.689999999</v>
      </c>
      <c r="D20" s="345">
        <v>1947790.86</v>
      </c>
      <c r="G20" s="547"/>
    </row>
    <row r="21" spans="1:7" ht="14.1" customHeight="1">
      <c r="A21" s="106" t="s">
        <v>54</v>
      </c>
      <c r="B21" s="591">
        <v>500</v>
      </c>
      <c r="C21" s="344">
        <v>600</v>
      </c>
      <c r="D21" s="345">
        <v>132322.51</v>
      </c>
    </row>
    <row r="22" spans="1:7" ht="14.1" customHeight="1">
      <c r="A22" s="106" t="s">
        <v>4</v>
      </c>
      <c r="B22" s="591">
        <v>12040500</v>
      </c>
      <c r="C22" s="344">
        <v>8325969.5099999998</v>
      </c>
      <c r="D22" s="345">
        <v>8599070.2300000004</v>
      </c>
    </row>
    <row r="23" spans="1:7" ht="14.1" customHeight="1">
      <c r="A23" s="106" t="s">
        <v>152</v>
      </c>
      <c r="B23" s="591">
        <f>SUM(B24:B25)</f>
        <v>0</v>
      </c>
      <c r="C23" s="592">
        <f>SUM(C24:C25)</f>
        <v>0</v>
      </c>
      <c r="D23" s="593">
        <f>SUM(D24:D25)</f>
        <v>0</v>
      </c>
    </row>
    <row r="24" spans="1:7" ht="14.1" customHeight="1">
      <c r="A24" s="106" t="s">
        <v>55</v>
      </c>
      <c r="B24" s="591">
        <v>0</v>
      </c>
      <c r="C24" s="344">
        <v>0</v>
      </c>
      <c r="D24" s="345">
        <v>0</v>
      </c>
    </row>
    <row r="25" spans="1:7" ht="12" thickBot="1">
      <c r="A25" s="107" t="s">
        <v>38</v>
      </c>
      <c r="B25" s="558">
        <v>0</v>
      </c>
      <c r="C25" s="346">
        <v>0</v>
      </c>
      <c r="D25" s="347">
        <v>0</v>
      </c>
    </row>
    <row r="26" spans="1:7" ht="13.5" customHeight="1" thickBot="1">
      <c r="A26" s="858"/>
      <c r="B26" s="858"/>
      <c r="C26" s="858"/>
      <c r="D26" s="858"/>
      <c r="G26" s="547"/>
    </row>
    <row r="27" spans="1:7" ht="13.5" customHeight="1">
      <c r="A27" s="859" t="s">
        <v>2</v>
      </c>
      <c r="B27" s="861" t="s">
        <v>494</v>
      </c>
      <c r="C27" s="861" t="s">
        <v>493</v>
      </c>
      <c r="D27" s="865" t="s">
        <v>492</v>
      </c>
      <c r="G27" s="547"/>
    </row>
    <row r="28" spans="1:7" ht="14.1" customHeight="1" thickBot="1">
      <c r="A28" s="860"/>
      <c r="B28" s="862"/>
      <c r="C28" s="862"/>
      <c r="D28" s="866"/>
      <c r="G28" s="561"/>
    </row>
    <row r="29" spans="1:7" ht="14.1" customHeight="1" thickBot="1">
      <c r="A29" s="42" t="s">
        <v>102</v>
      </c>
      <c r="B29" s="43">
        <v>-46320648.899999999</v>
      </c>
      <c r="C29" s="43">
        <v>-20529023.57</v>
      </c>
      <c r="D29" s="44">
        <v>-10268053.6</v>
      </c>
    </row>
    <row r="30" spans="1:7" ht="14.1" customHeight="1">
      <c r="A30" s="794" t="s">
        <v>476</v>
      </c>
      <c r="B30" s="794"/>
      <c r="C30" s="794"/>
      <c r="D30" s="794"/>
    </row>
    <row r="38" spans="1:8" ht="11.25" customHeight="1">
      <c r="A38" s="78"/>
      <c r="B38" s="78"/>
      <c r="C38" s="78"/>
      <c r="D38" s="356"/>
      <c r="E38" s="78"/>
      <c r="F38" s="78"/>
      <c r="G38" s="78"/>
      <c r="H38" s="78"/>
    </row>
    <row r="39" spans="1:8" ht="11.25" customHeight="1">
      <c r="A39" s="78"/>
      <c r="B39" s="78"/>
      <c r="C39" s="78"/>
      <c r="D39" s="78"/>
      <c r="E39" s="78"/>
      <c r="F39" s="78"/>
      <c r="G39" s="78"/>
      <c r="H39" s="78"/>
    </row>
    <row r="40" spans="1:8" ht="11.25" customHeight="1">
      <c r="A40" s="839"/>
      <c r="B40" s="839"/>
      <c r="C40" s="78"/>
      <c r="D40" s="78"/>
      <c r="E40" s="78"/>
      <c r="F40" s="78"/>
      <c r="G40" s="78"/>
      <c r="H40" s="78"/>
    </row>
  </sheetData>
  <mergeCells count="23">
    <mergeCell ref="A8:D8"/>
    <mergeCell ref="B10:B11"/>
    <mergeCell ref="C10:C11"/>
    <mergeCell ref="A10:A11"/>
    <mergeCell ref="D10:D11"/>
    <mergeCell ref="A7:D7"/>
    <mergeCell ref="A2:D2"/>
    <mergeCell ref="A3:D3"/>
    <mergeCell ref="A4:D4"/>
    <mergeCell ref="A5:D5"/>
    <mergeCell ref="A6:D6"/>
    <mergeCell ref="A40:B40"/>
    <mergeCell ref="A15:D15"/>
    <mergeCell ref="A26:D26"/>
    <mergeCell ref="A27:A28"/>
    <mergeCell ref="B27:B28"/>
    <mergeCell ref="C27:C28"/>
    <mergeCell ref="B16:B17"/>
    <mergeCell ref="D27:D28"/>
    <mergeCell ref="D16:D17"/>
    <mergeCell ref="A30:D30"/>
    <mergeCell ref="C16:C17"/>
    <mergeCell ref="A16:A17"/>
  </mergeCells>
  <phoneticPr fontId="4" type="noConversion"/>
  <pageMargins left="1.7322834645669292" right="0.78740157480314965" top="0.74803149606299213" bottom="0.35433070866141736" header="0.51181102362204722" footer="0.31496062992125984"/>
  <pageSetup paperSize="9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5</vt:i4>
      </vt:variant>
    </vt:vector>
  </HeadingPairs>
  <TitlesOfParts>
    <vt:vector size="22" baseType="lpstr">
      <vt:lpstr>Anexo II - Receita e Despesa</vt:lpstr>
      <vt:lpstr>Anexo III - Metodologia Receita</vt:lpstr>
      <vt:lpstr>Anexo IV - RCL</vt:lpstr>
      <vt:lpstr>Anexo V - Metas</vt:lpstr>
      <vt:lpstr>Anexo VI - Res.Nominal</vt:lpstr>
      <vt:lpstr>Anexo VII-Metas Fiscais</vt:lpstr>
      <vt:lpstr>Anexo VIII-Comparativo de Metas</vt:lpstr>
      <vt:lpstr>Anexo IX-Evolução do Patrimônio</vt:lpstr>
      <vt:lpstr>Anexo X-Alienação de Ativos</vt:lpstr>
      <vt:lpstr>XI - Projeção RPPS</vt:lpstr>
      <vt:lpstr>Anexo XI-Situação do RPPS</vt:lpstr>
      <vt:lpstr>Anexo XIII-Renuncia de Receita</vt:lpstr>
      <vt:lpstr>Anexo XIV-Despesas Continuadas</vt:lpstr>
      <vt:lpstr>Anexo XV - ARF</vt:lpstr>
      <vt:lpstr>Anexo XVI-RPA</vt:lpstr>
      <vt:lpstr>Anexo XVII -Pessoal</vt:lpstr>
      <vt:lpstr>Plan1</vt:lpstr>
      <vt:lpstr>'Anexo IX-Evolução do Patrimônio'!Area_de_impressao</vt:lpstr>
      <vt:lpstr>'Anexo VI - Res.Nominal'!Area_de_impressao</vt:lpstr>
      <vt:lpstr>'Anexo VIII-Comparativo de Metas'!Area_de_impressao</vt:lpstr>
      <vt:lpstr>'Anexo VII-Metas Fiscais'!Area_de_impressao</vt:lpstr>
      <vt:lpstr>'Anexo X-Alienação de Ativos'!Area_de_impressao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marciof</cp:lastModifiedBy>
  <cp:lastPrinted>2020-05-15T17:16:27Z</cp:lastPrinted>
  <dcterms:created xsi:type="dcterms:W3CDTF">2004-08-09T19:29:24Z</dcterms:created>
  <dcterms:modified xsi:type="dcterms:W3CDTF">2020-05-15T17:17:25Z</dcterms:modified>
</cp:coreProperties>
</file>